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date1904="1" saveExternalLinkValues="0" codeName="ThisWorkbook"/>
  <mc:AlternateContent xmlns:mc="http://schemas.openxmlformats.org/markup-compatibility/2006">
    <mc:Choice Requires="x15">
      <x15ac:absPath xmlns:x15ac="http://schemas.microsoft.com/office/spreadsheetml/2010/11/ac" url="C:\Users\samar\Downloads\2024 NB Provincial Open Winner Championship Results\"/>
    </mc:Choice>
  </mc:AlternateContent>
  <xr:revisionPtr revIDLastSave="0" documentId="8_{35A064FA-7380-41BD-9C63-F40D6C1547DC}" xr6:coauthVersionLast="47" xr6:coauthVersionMax="47" xr10:uidLastSave="{00000000-0000-0000-0000-000000000000}"/>
  <bookViews>
    <workbookView xWindow="-98" yWindow="-98" windowWidth="20715" windowHeight="13155" tabRatio="929" firstSheet="23" activeTab="37" xr2:uid="{00000000-000D-0000-FFFF-FFFF00000000}"/>
  </bookViews>
  <sheets>
    <sheet name="Competition Info." sheetId="14" r:id="rId1"/>
    <sheet name="Competitors" sheetId="15" r:id="rId2"/>
    <sheet name="Timing Penalty" sheetId="45" state="hidden" r:id="rId3"/>
    <sheet name="Timing Penalty (old)" sheetId="40" state="hidden" r:id="rId4"/>
    <sheet name="MenuSheet" sheetId="38" state="hidden" r:id="rId5"/>
    <sheet name="Music Test Sheet" sheetId="100" r:id="rId6"/>
    <sheet name="Music Test" sheetId="41" state="hidden" r:id="rId7"/>
    <sheet name="Costume Inspection" sheetId="19" state="hidden" r:id="rId8"/>
    <sheet name="Compulsory Score Sheet" sheetId="21" state="hidden" r:id="rId9"/>
    <sheet name="Judges Compulsory Mast" sheetId="22" state="hidden" r:id="rId10"/>
    <sheet name="WHEE(C)" sheetId="104" r:id="rId11"/>
    <sheet name="BOOS(C)" sheetId="103" r:id="rId12"/>
    <sheet name="OUEJ(C)" sheetId="102" r:id="rId13"/>
    <sheet name="CAIM(C)" sheetId="101" r:id="rId14"/>
    <sheet name="Compulsory Tally Sheet" sheetId="23" state="hidden" r:id="rId15"/>
    <sheet name="Compulsory Summary Sheet" sheetId="24" state="hidden" r:id="rId16"/>
    <sheet name="Compulsory Recap1" sheetId="25" state="hidden" r:id="rId17"/>
    <sheet name="Compulsory Recap" sheetId="105" r:id="rId18"/>
    <sheet name="Freestyle Prelim Order" sheetId="26" state="hidden" r:id="rId19"/>
    <sheet name="Freestyle Round 1 Order" sheetId="106" r:id="rId20"/>
    <sheet name="Prelim Soloist Recap" sheetId="27" state="hidden" r:id="rId21"/>
    <sheet name="Freestyle Summary Sheet" sheetId="28" state="hidden" r:id="rId22"/>
    <sheet name="CAIM(P)" sheetId="110" r:id="rId23"/>
    <sheet name="BOOS(P)" sheetId="109" r:id="rId24"/>
    <sheet name="WHEE(P)" sheetId="108" r:id="rId25"/>
    <sheet name="OUEJ(P)" sheetId="107" r:id="rId26"/>
    <sheet name="Round 1 Recap" sheetId="111" r:id="rId27"/>
    <sheet name="Prelim Freestyle Tally" sheetId="29" state="hidden" r:id="rId28"/>
    <sheet name="Freestyle Score Sheet" sheetId="30" state="hidden" r:id="rId29"/>
    <sheet name="Judges Freestyle Master" sheetId="32" state="hidden" r:id="rId30"/>
    <sheet name="Freestyle Round 2 Order" sheetId="112" r:id="rId31"/>
    <sheet name="Free Final Order" sheetId="33" state="hidden" r:id="rId32"/>
    <sheet name="World" sheetId="34" state="hidden" r:id="rId33"/>
    <sheet name="BOOS(Final)" sheetId="116" r:id="rId34"/>
    <sheet name="CAIM(Final)" sheetId="115" r:id="rId35"/>
    <sheet name="WHEE(Final)" sheetId="114" r:id="rId36"/>
    <sheet name="OUEJ(Final)" sheetId="113" r:id="rId37"/>
    <sheet name="Round 2 Recap" sheetId="117" r:id="rId38"/>
    <sheet name="Final Freestyle Tally" sheetId="35" state="hidden" r:id="rId39"/>
    <sheet name="Final Recap1" sheetId="36" state="hidden" r:id="rId40"/>
    <sheet name="c_Import_and_Draw_Routines" sheetId="2" state="veryHidden" r:id=""/>
    <sheet name="g_Prelim_Score_Sheets" sheetId="3" state="veryHidden" r:id=""/>
    <sheet name="h_Semi_Final_Order" sheetId="4" state="veryHidden" r:id=""/>
    <sheet name="d_Judges_Sheet_Routines" sheetId="5" state="veryHidden" r:id=""/>
    <sheet name="e_Compul_Score_Sheets" sheetId="6" state="veryHidden" r:id=""/>
    <sheet name="f_Prelim_Order" sheetId="7" state="veryHidden" r:id=""/>
    <sheet name="i_Semi_Final_Score_Sheets" sheetId="8" state="veryHidden" r:id=""/>
    <sheet name="j_Final_Order" sheetId="9" state="veryHidden" r:id=""/>
    <sheet name="k_Final_Score_Sheets" sheetId="10" state="veryHidden" r:id=""/>
    <sheet name="m_World_Cup_Summary" sheetId="11" state="veryHidden" r:id=""/>
    <sheet name="b_Single_Sheet_Routines" sheetId="13" state="veryHidden" r:id=""/>
    <sheet name="Freestyle Eval Sheet" sheetId="99" state="hidden" r:id="rId41"/>
  </sheets>
  <externalReferences>
    <externalReference r:id="rId42"/>
  </externalReferences>
  <definedNames>
    <definedName name="Category">'Competition Info.'!$C$8</definedName>
    <definedName name="Compet">Competitors!$B$9:$B$80</definedName>
    <definedName name="Compet_Codes">Competitors!$B$9:$B$200</definedName>
    <definedName name="Compet_Country">Competitors!$F$9:$F$200</definedName>
    <definedName name="Competition">'Competition Info.'!$C$3</definedName>
    <definedName name="Competitor">Competitors!$A$9:$F$200</definedName>
    <definedName name="Competitor_Info">Competitors!$B$9:$F$80</definedName>
    <definedName name="Competitor_Info2">Competitors!$B$9:$F$200</definedName>
    <definedName name="Competitors">'Freestyle Round 2 Order'!$B$10:$B$20</definedName>
    <definedName name="Compuls_Compet">'Compulsory Recap'!$B$9:$B$200</definedName>
    <definedName name="Compuls_Count">'Compulsory Recap'!$D$1</definedName>
    <definedName name="Compuls_Recap">'Compulsory Recap'!$B$9:$E$100</definedName>
    <definedName name="Compuls_Score">'Compulsory Recap'!$E$9:$E$200</definedName>
    <definedName name="Compulsory_Set">'Competition Info.'!$C$6</definedName>
    <definedName name="count">Competitors!$D$1</definedName>
    <definedName name="Dates">'Competition Info.'!$C$5</definedName>
    <definedName name="Final_Compet">'Freestyle Round 2 Order'!$B$10:$B$100</definedName>
    <definedName name="Final_Compet2">'Round 2 Recap'!$B$10:$B$100</definedName>
    <definedName name="Final_Count">'Round 2 Recap'!$D$1</definedName>
    <definedName name="Free_Compet">'Freestyle Round 1 Order'!$B$10:$B$100</definedName>
    <definedName name="Free_Compet2">'Round 1 Recap'!$B$9:$B$100</definedName>
    <definedName name="Freestyle_Compet">'[1]Freestyle Preliminary Order'!$B$10:$B$200</definedName>
    <definedName name="Full_Name">Competitors!$B:$B</definedName>
    <definedName name="Judge1">'Competition Info.'!$C$12</definedName>
    <definedName name="Judge10">'Competition Info.'!$C$21</definedName>
    <definedName name="Judge11">'Competition Info.'!$C$22</definedName>
    <definedName name="Judge12">'Competition Info.'!$C$23</definedName>
    <definedName name="Judge13">'Competition Info.'!$C$24</definedName>
    <definedName name="Judge14">'Competition Info.'!$C$25</definedName>
    <definedName name="Judge15">'Competition Info.'!$C$26</definedName>
    <definedName name="Judge2">'Competition Info.'!$C$13</definedName>
    <definedName name="Judge3">'Competition Info.'!$C$14</definedName>
    <definedName name="Judge4">'Competition Info.'!$C$15</definedName>
    <definedName name="Judge5">'Competition Info.'!$C$16</definedName>
    <definedName name="Judge6">'Competition Info.'!$C$17</definedName>
    <definedName name="Judge7">'Competition Info.'!$C$18</definedName>
    <definedName name="Judge8">'Competition Info.'!$C$19</definedName>
    <definedName name="Judge9">'Competition Info.'!$C$20</definedName>
    <definedName name="Level">'Competition Info.'!$C$7</definedName>
    <definedName name="Location">'Competition Info.'!$C$4</definedName>
    <definedName name="Music_Compet">'Music Test Sheet'!$B$9:$G$12</definedName>
    <definedName name="No_of_Comp">Competitors!$D$1</definedName>
    <definedName name="Order_of_Appearance">Competitors!$A$9:$A$200</definedName>
    <definedName name="Paper">'Competition Info.'!$F$4</definedName>
    <definedName name="Prelim_Count">'Round 1 Recap'!$D$1</definedName>
    <definedName name="_xlnm.Print_Titles" localSheetId="15">'Compulsory Summary Sheet'!$1:$8</definedName>
    <definedName name="_xlnm.Print_Titles" localSheetId="21">'Freestyle Summary Sheet'!$1:$8</definedName>
    <definedName name="_xlnm.Print_Titles" localSheetId="9">'Judges Compulsory Mast'!$1:$4</definedName>
    <definedName name="_xlnm.Print_Titles" localSheetId="29">'Judges Freestyle Master'!$1:$5</definedName>
    <definedName name="T_P_Sheets_Reqd">'Competition Info.'!$H$4</definedName>
    <definedName name="Test">'Competition Info.'!$F$5</definedName>
    <definedName name="total_compet">Competitors!$C$9:$C$80</definedName>
    <definedName name="Trials_Compulsory">'Competition Info.'!$A$32:$B$46</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5" i="117" l="1"/>
  <c r="A4" i="117"/>
  <c r="A3" i="117"/>
  <c r="A2" i="117"/>
  <c r="D1" i="117"/>
  <c r="A1" i="117"/>
  <c r="E47" i="116"/>
  <c r="E31" i="116"/>
  <c r="E32" i="116"/>
  <c r="E33" i="116"/>
  <c r="E34" i="116"/>
  <c r="F31" i="116"/>
  <c r="F32" i="116"/>
  <c r="F33" i="116"/>
  <c r="F34" i="116"/>
  <c r="E37" i="116"/>
  <c r="E38" i="116"/>
  <c r="E40" i="116"/>
  <c r="A7" i="116"/>
  <c r="B7" i="116"/>
  <c r="E41" i="116"/>
  <c r="E42" i="116"/>
  <c r="E44" i="116"/>
  <c r="E50" i="116"/>
  <c r="E51" i="116"/>
  <c r="E53" i="116"/>
  <c r="F42" i="116"/>
  <c r="G29" i="116"/>
  <c r="B29" i="116"/>
  <c r="A29" i="116"/>
  <c r="G28" i="116"/>
  <c r="B28" i="116"/>
  <c r="A28" i="116"/>
  <c r="G27" i="116"/>
  <c r="B27" i="116"/>
  <c r="A27" i="116"/>
  <c r="G26" i="116"/>
  <c r="B26" i="116"/>
  <c r="A26" i="116"/>
  <c r="G25" i="116"/>
  <c r="B25" i="116"/>
  <c r="A25" i="116"/>
  <c r="G24" i="116"/>
  <c r="B24" i="116"/>
  <c r="A24" i="116"/>
  <c r="G23" i="116"/>
  <c r="B23" i="116"/>
  <c r="A23" i="116"/>
  <c r="G22" i="116"/>
  <c r="B22" i="116"/>
  <c r="A22" i="116"/>
  <c r="G21" i="116"/>
  <c r="B21" i="116"/>
  <c r="A21" i="116"/>
  <c r="G20" i="116"/>
  <c r="B20" i="116"/>
  <c r="A20" i="116"/>
  <c r="G19" i="116"/>
  <c r="B19" i="116"/>
  <c r="A19" i="116"/>
  <c r="G18" i="116"/>
  <c r="B18" i="116"/>
  <c r="A18" i="116"/>
  <c r="G17" i="116"/>
  <c r="B17" i="116"/>
  <c r="A17" i="116"/>
  <c r="G16" i="116"/>
  <c r="B16" i="116"/>
  <c r="A16" i="116"/>
  <c r="G15" i="116"/>
  <c r="B15" i="116"/>
  <c r="A15" i="116"/>
  <c r="F8" i="116"/>
  <c r="F7" i="116"/>
  <c r="G2" i="116"/>
  <c r="A2" i="116"/>
  <c r="E47" i="115"/>
  <c r="E31" i="115"/>
  <c r="E32" i="115"/>
  <c r="E33" i="115"/>
  <c r="E34" i="115"/>
  <c r="F31" i="115"/>
  <c r="F32" i="115"/>
  <c r="F33" i="115"/>
  <c r="F34" i="115"/>
  <c r="E37" i="115"/>
  <c r="E38" i="115"/>
  <c r="E40" i="115"/>
  <c r="A7" i="115"/>
  <c r="B7" i="115"/>
  <c r="E41" i="115"/>
  <c r="E42" i="115"/>
  <c r="E44" i="115"/>
  <c r="E50" i="115"/>
  <c r="E51" i="115"/>
  <c r="E53" i="115"/>
  <c r="F42" i="115"/>
  <c r="G29" i="115"/>
  <c r="B29" i="115"/>
  <c r="A29" i="115"/>
  <c r="G28" i="115"/>
  <c r="B28" i="115"/>
  <c r="A28" i="115"/>
  <c r="G27" i="115"/>
  <c r="B27" i="115"/>
  <c r="A27" i="115"/>
  <c r="G26" i="115"/>
  <c r="B26" i="115"/>
  <c r="A26" i="115"/>
  <c r="G25" i="115"/>
  <c r="B25" i="115"/>
  <c r="A25" i="115"/>
  <c r="G24" i="115"/>
  <c r="B24" i="115"/>
  <c r="A24" i="115"/>
  <c r="G23" i="115"/>
  <c r="B23" i="115"/>
  <c r="A23" i="115"/>
  <c r="G22" i="115"/>
  <c r="B22" i="115"/>
  <c r="A22" i="115"/>
  <c r="G21" i="115"/>
  <c r="B21" i="115"/>
  <c r="A21" i="115"/>
  <c r="G20" i="115"/>
  <c r="B20" i="115"/>
  <c r="A20" i="115"/>
  <c r="G19" i="115"/>
  <c r="B19" i="115"/>
  <c r="A19" i="115"/>
  <c r="G18" i="115"/>
  <c r="B18" i="115"/>
  <c r="A18" i="115"/>
  <c r="G17" i="115"/>
  <c r="B17" i="115"/>
  <c r="A17" i="115"/>
  <c r="G16" i="115"/>
  <c r="B16" i="115"/>
  <c r="A16" i="115"/>
  <c r="G15" i="115"/>
  <c r="B15" i="115"/>
  <c r="A15" i="115"/>
  <c r="F8" i="115"/>
  <c r="F7" i="115"/>
  <c r="G2" i="115"/>
  <c r="A2" i="115"/>
  <c r="E47" i="114"/>
  <c r="E31" i="114"/>
  <c r="E32" i="114"/>
  <c r="E33" i="114"/>
  <c r="E34" i="114"/>
  <c r="F31" i="114"/>
  <c r="F32" i="114"/>
  <c r="F33" i="114"/>
  <c r="F34" i="114"/>
  <c r="E37" i="114"/>
  <c r="E38" i="114"/>
  <c r="E40" i="114"/>
  <c r="A7" i="114"/>
  <c r="B7" i="114"/>
  <c r="E41" i="114"/>
  <c r="E42" i="114"/>
  <c r="E44" i="114"/>
  <c r="E50" i="114"/>
  <c r="E51" i="114"/>
  <c r="E53" i="114"/>
  <c r="F42" i="114"/>
  <c r="G29" i="114"/>
  <c r="B29" i="114"/>
  <c r="A29" i="114"/>
  <c r="G28" i="114"/>
  <c r="B28" i="114"/>
  <c r="A28" i="114"/>
  <c r="G27" i="114"/>
  <c r="B27" i="114"/>
  <c r="A27" i="114"/>
  <c r="G26" i="114"/>
  <c r="B26" i="114"/>
  <c r="A26" i="114"/>
  <c r="G25" i="114"/>
  <c r="B25" i="114"/>
  <c r="A25" i="114"/>
  <c r="G24" i="114"/>
  <c r="B24" i="114"/>
  <c r="A24" i="114"/>
  <c r="G23" i="114"/>
  <c r="B23" i="114"/>
  <c r="A23" i="114"/>
  <c r="G22" i="114"/>
  <c r="B22" i="114"/>
  <c r="A22" i="114"/>
  <c r="G21" i="114"/>
  <c r="B21" i="114"/>
  <c r="A21" i="114"/>
  <c r="G20" i="114"/>
  <c r="B20" i="114"/>
  <c r="A20" i="114"/>
  <c r="G19" i="114"/>
  <c r="B19" i="114"/>
  <c r="A19" i="114"/>
  <c r="G18" i="114"/>
  <c r="B18" i="114"/>
  <c r="A18" i="114"/>
  <c r="G17" i="114"/>
  <c r="B17" i="114"/>
  <c r="A17" i="114"/>
  <c r="G16" i="114"/>
  <c r="B16" i="114"/>
  <c r="A16" i="114"/>
  <c r="G15" i="114"/>
  <c r="B15" i="114"/>
  <c r="A15" i="114"/>
  <c r="F8" i="114"/>
  <c r="F7" i="114"/>
  <c r="G2" i="114"/>
  <c r="A2" i="114"/>
  <c r="E47" i="113"/>
  <c r="E31" i="113"/>
  <c r="E32" i="113"/>
  <c r="E33" i="113"/>
  <c r="E34" i="113"/>
  <c r="F31" i="113"/>
  <c r="F32" i="113"/>
  <c r="F33" i="113"/>
  <c r="F34" i="113"/>
  <c r="E37" i="113"/>
  <c r="E38" i="113"/>
  <c r="E40" i="113"/>
  <c r="A7" i="113"/>
  <c r="B7" i="113"/>
  <c r="E41" i="113"/>
  <c r="E42" i="113"/>
  <c r="E44" i="113"/>
  <c r="E50" i="113"/>
  <c r="E51" i="113"/>
  <c r="E53" i="113"/>
  <c r="F42" i="113"/>
  <c r="G29" i="113"/>
  <c r="B29" i="113"/>
  <c r="A29" i="113"/>
  <c r="G28" i="113"/>
  <c r="B28" i="113"/>
  <c r="A28" i="113"/>
  <c r="G27" i="113"/>
  <c r="B27" i="113"/>
  <c r="A27" i="113"/>
  <c r="G26" i="113"/>
  <c r="B26" i="113"/>
  <c r="A26" i="113"/>
  <c r="G25" i="113"/>
  <c r="B25" i="113"/>
  <c r="A25" i="113"/>
  <c r="G24" i="113"/>
  <c r="B24" i="113"/>
  <c r="A24" i="113"/>
  <c r="G23" i="113"/>
  <c r="B23" i="113"/>
  <c r="A23" i="113"/>
  <c r="G22" i="113"/>
  <c r="B22" i="113"/>
  <c r="A22" i="113"/>
  <c r="G21" i="113"/>
  <c r="B21" i="113"/>
  <c r="A21" i="113"/>
  <c r="G20" i="113"/>
  <c r="B20" i="113"/>
  <c r="A20" i="113"/>
  <c r="G19" i="113"/>
  <c r="B19" i="113"/>
  <c r="A19" i="113"/>
  <c r="G18" i="113"/>
  <c r="B18" i="113"/>
  <c r="A18" i="113"/>
  <c r="G17" i="113"/>
  <c r="B17" i="113"/>
  <c r="A17" i="113"/>
  <c r="G16" i="113"/>
  <c r="B16" i="113"/>
  <c r="A16" i="113"/>
  <c r="G15" i="113"/>
  <c r="B15" i="113"/>
  <c r="A15" i="113"/>
  <c r="F8" i="113"/>
  <c r="F7" i="113"/>
  <c r="G2" i="113"/>
  <c r="A2" i="113"/>
  <c r="E1" i="112"/>
  <c r="E2" i="112"/>
  <c r="E3" i="112"/>
  <c r="E4" i="112"/>
  <c r="E5" i="112"/>
  <c r="A5" i="112"/>
  <c r="A4" i="112"/>
  <c r="A3" i="112"/>
  <c r="A2" i="112"/>
  <c r="A1" i="112"/>
  <c r="A10" i="111"/>
  <c r="A11" i="111"/>
  <c r="A12" i="111"/>
  <c r="A9" i="111"/>
  <c r="A5" i="111"/>
  <c r="G4" i="111"/>
  <c r="F4" i="111"/>
  <c r="A4" i="111"/>
  <c r="F3" i="111"/>
  <c r="A3" i="111"/>
  <c r="F2" i="111"/>
  <c r="A2" i="111"/>
  <c r="F1" i="111"/>
  <c r="D1" i="111"/>
  <c r="A1" i="111"/>
  <c r="E46" i="110"/>
  <c r="E31" i="110"/>
  <c r="E32" i="110"/>
  <c r="E33" i="110"/>
  <c r="E34" i="110"/>
  <c r="F31" i="110"/>
  <c r="F32" i="110"/>
  <c r="F33" i="110"/>
  <c r="F34" i="110"/>
  <c r="E37" i="110"/>
  <c r="E38" i="110"/>
  <c r="E40" i="110"/>
  <c r="E41" i="110"/>
  <c r="E42" i="110"/>
  <c r="E44" i="110"/>
  <c r="E47" i="110"/>
  <c r="E48" i="110"/>
  <c r="E50" i="110"/>
  <c r="F42" i="110"/>
  <c r="G29" i="110"/>
  <c r="B29" i="110"/>
  <c r="A29" i="110"/>
  <c r="G28" i="110"/>
  <c r="B28" i="110"/>
  <c r="A28" i="110"/>
  <c r="G27" i="110"/>
  <c r="B27" i="110"/>
  <c r="A27" i="110"/>
  <c r="G26" i="110"/>
  <c r="B26" i="110"/>
  <c r="A26" i="110"/>
  <c r="G25" i="110"/>
  <c r="B25" i="110"/>
  <c r="A25" i="110"/>
  <c r="G24" i="110"/>
  <c r="B24" i="110"/>
  <c r="A24" i="110"/>
  <c r="G23" i="110"/>
  <c r="B23" i="110"/>
  <c r="A23" i="110"/>
  <c r="G22" i="110"/>
  <c r="B22" i="110"/>
  <c r="A22" i="110"/>
  <c r="G21" i="110"/>
  <c r="B21" i="110"/>
  <c r="A21" i="110"/>
  <c r="G20" i="110"/>
  <c r="B20" i="110"/>
  <c r="A20" i="110"/>
  <c r="G19" i="110"/>
  <c r="B19" i="110"/>
  <c r="A19" i="110"/>
  <c r="G18" i="110"/>
  <c r="B18" i="110"/>
  <c r="A18" i="110"/>
  <c r="G17" i="110"/>
  <c r="B17" i="110"/>
  <c r="A17" i="110"/>
  <c r="G16" i="110"/>
  <c r="B16" i="110"/>
  <c r="A16" i="110"/>
  <c r="G15" i="110"/>
  <c r="A15" i="110"/>
  <c r="F8" i="110"/>
  <c r="F7" i="110"/>
  <c r="A7" i="110"/>
  <c r="G2" i="110"/>
  <c r="A2" i="110"/>
  <c r="E46" i="109"/>
  <c r="E41" i="109"/>
  <c r="E42" i="109"/>
  <c r="E31" i="109"/>
  <c r="E32" i="109"/>
  <c r="E33" i="109"/>
  <c r="E34" i="109"/>
  <c r="F31" i="109"/>
  <c r="F32" i="109"/>
  <c r="F33" i="109"/>
  <c r="F34" i="109"/>
  <c r="E37" i="109"/>
  <c r="E38" i="109"/>
  <c r="E40" i="109"/>
  <c r="E44" i="109"/>
  <c r="E47" i="109"/>
  <c r="E48" i="109"/>
  <c r="E50" i="109"/>
  <c r="F42" i="109"/>
  <c r="G29" i="109"/>
  <c r="B29" i="109"/>
  <c r="A29" i="109"/>
  <c r="G28" i="109"/>
  <c r="B28" i="109"/>
  <c r="A28" i="109"/>
  <c r="G27" i="109"/>
  <c r="B27" i="109"/>
  <c r="A27" i="109"/>
  <c r="G26" i="109"/>
  <c r="B26" i="109"/>
  <c r="A26" i="109"/>
  <c r="G25" i="109"/>
  <c r="B25" i="109"/>
  <c r="A25" i="109"/>
  <c r="G24" i="109"/>
  <c r="B24" i="109"/>
  <c r="A24" i="109"/>
  <c r="G23" i="109"/>
  <c r="B23" i="109"/>
  <c r="A23" i="109"/>
  <c r="G22" i="109"/>
  <c r="B22" i="109"/>
  <c r="A22" i="109"/>
  <c r="G21" i="109"/>
  <c r="B21" i="109"/>
  <c r="A21" i="109"/>
  <c r="G20" i="109"/>
  <c r="B20" i="109"/>
  <c r="A20" i="109"/>
  <c r="G19" i="109"/>
  <c r="B19" i="109"/>
  <c r="A19" i="109"/>
  <c r="G18" i="109"/>
  <c r="B18" i="109"/>
  <c r="A18" i="109"/>
  <c r="G17" i="109"/>
  <c r="B17" i="109"/>
  <c r="A17" i="109"/>
  <c r="G16" i="109"/>
  <c r="B16" i="109"/>
  <c r="A16" i="109"/>
  <c r="G15" i="109"/>
  <c r="A15" i="109"/>
  <c r="F8" i="109"/>
  <c r="F7" i="109"/>
  <c r="A7" i="109"/>
  <c r="G2" i="109"/>
  <c r="A2" i="109"/>
  <c r="E46" i="108"/>
  <c r="E41" i="108"/>
  <c r="E31" i="108"/>
  <c r="E32" i="108"/>
  <c r="E33" i="108"/>
  <c r="E34" i="108"/>
  <c r="F31" i="108"/>
  <c r="F32" i="108"/>
  <c r="F33" i="108"/>
  <c r="F34" i="108"/>
  <c r="E37" i="108"/>
  <c r="E38" i="108"/>
  <c r="E40" i="108"/>
  <c r="E42" i="108"/>
  <c r="E44" i="108"/>
  <c r="E47" i="108"/>
  <c r="E48" i="108"/>
  <c r="E50" i="108"/>
  <c r="F42" i="108"/>
  <c r="G29" i="108"/>
  <c r="B29" i="108"/>
  <c r="A29" i="108"/>
  <c r="G28" i="108"/>
  <c r="B28" i="108"/>
  <c r="A28" i="108"/>
  <c r="G27" i="108"/>
  <c r="B27" i="108"/>
  <c r="A27" i="108"/>
  <c r="G26" i="108"/>
  <c r="B26" i="108"/>
  <c r="A26" i="108"/>
  <c r="G25" i="108"/>
  <c r="B25" i="108"/>
  <c r="A25" i="108"/>
  <c r="G24" i="108"/>
  <c r="B24" i="108"/>
  <c r="A24" i="108"/>
  <c r="G23" i="108"/>
  <c r="B23" i="108"/>
  <c r="A23" i="108"/>
  <c r="G22" i="108"/>
  <c r="B22" i="108"/>
  <c r="A22" i="108"/>
  <c r="G21" i="108"/>
  <c r="B21" i="108"/>
  <c r="A21" i="108"/>
  <c r="G20" i="108"/>
  <c r="B20" i="108"/>
  <c r="A20" i="108"/>
  <c r="G19" i="108"/>
  <c r="B19" i="108"/>
  <c r="A19" i="108"/>
  <c r="G18" i="108"/>
  <c r="B18" i="108"/>
  <c r="A18" i="108"/>
  <c r="G17" i="108"/>
  <c r="B17" i="108"/>
  <c r="A17" i="108"/>
  <c r="G16" i="108"/>
  <c r="B16" i="108"/>
  <c r="A16" i="108"/>
  <c r="G15" i="108"/>
  <c r="A15" i="108"/>
  <c r="F8" i="108"/>
  <c r="F7" i="108"/>
  <c r="A7" i="108"/>
  <c r="G2" i="108"/>
  <c r="A2" i="108"/>
  <c r="E46" i="107"/>
  <c r="E31" i="107"/>
  <c r="E32" i="107"/>
  <c r="E33" i="107"/>
  <c r="E34" i="107"/>
  <c r="F31" i="107"/>
  <c r="F32" i="107"/>
  <c r="F33" i="107"/>
  <c r="F34" i="107"/>
  <c r="E37" i="107"/>
  <c r="E38" i="107"/>
  <c r="E40" i="107"/>
  <c r="E41" i="107"/>
  <c r="E42" i="107"/>
  <c r="E44" i="107"/>
  <c r="E47" i="107"/>
  <c r="E48" i="107"/>
  <c r="E50" i="107"/>
  <c r="F42" i="107"/>
  <c r="G29" i="107"/>
  <c r="B29" i="107"/>
  <c r="A29" i="107"/>
  <c r="G28" i="107"/>
  <c r="B28" i="107"/>
  <c r="A28" i="107"/>
  <c r="G27" i="107"/>
  <c r="B27" i="107"/>
  <c r="A27" i="107"/>
  <c r="G26" i="107"/>
  <c r="B26" i="107"/>
  <c r="A26" i="107"/>
  <c r="G25" i="107"/>
  <c r="B25" i="107"/>
  <c r="A25" i="107"/>
  <c r="G24" i="107"/>
  <c r="B24" i="107"/>
  <c r="A24" i="107"/>
  <c r="G23" i="107"/>
  <c r="B23" i="107"/>
  <c r="A23" i="107"/>
  <c r="G22" i="107"/>
  <c r="B22" i="107"/>
  <c r="A22" i="107"/>
  <c r="G21" i="107"/>
  <c r="B21" i="107"/>
  <c r="A21" i="107"/>
  <c r="G20" i="107"/>
  <c r="B20" i="107"/>
  <c r="A20" i="107"/>
  <c r="G19" i="107"/>
  <c r="B19" i="107"/>
  <c r="A19" i="107"/>
  <c r="G18" i="107"/>
  <c r="B18" i="107"/>
  <c r="A18" i="107"/>
  <c r="G17" i="107"/>
  <c r="B17" i="107"/>
  <c r="A17" i="107"/>
  <c r="G16" i="107"/>
  <c r="B16" i="107"/>
  <c r="A16" i="107"/>
  <c r="G15" i="107"/>
  <c r="A15" i="107"/>
  <c r="F8" i="107"/>
  <c r="F7" i="107"/>
  <c r="A7" i="107"/>
  <c r="G2" i="107"/>
  <c r="A2" i="107"/>
  <c r="E1" i="106"/>
  <c r="E2" i="106"/>
  <c r="E3" i="106"/>
  <c r="E4" i="106"/>
  <c r="E5" i="106"/>
  <c r="A5" i="106"/>
  <c r="A4" i="106"/>
  <c r="A3" i="106"/>
  <c r="A2" i="106"/>
  <c r="A1" i="106"/>
  <c r="A10" i="105"/>
  <c r="A11" i="105"/>
  <c r="A12" i="105"/>
  <c r="A9" i="105"/>
  <c r="A5" i="105"/>
  <c r="A4" i="105"/>
  <c r="A3" i="105"/>
  <c r="A2" i="105"/>
  <c r="D1" i="105"/>
  <c r="A1" i="105"/>
  <c r="K14" i="104"/>
  <c r="B53" i="104"/>
  <c r="C53" i="104"/>
  <c r="J14" i="104"/>
  <c r="B52" i="104"/>
  <c r="C52" i="104"/>
  <c r="I14" i="104"/>
  <c r="B51" i="104"/>
  <c r="C51" i="104"/>
  <c r="H14" i="104"/>
  <c r="B50" i="104"/>
  <c r="C50" i="104"/>
  <c r="G14" i="104"/>
  <c r="B49" i="104"/>
  <c r="C49" i="104"/>
  <c r="F14" i="104"/>
  <c r="B48" i="104"/>
  <c r="C48" i="104"/>
  <c r="E14" i="104"/>
  <c r="B47" i="104"/>
  <c r="C47" i="104"/>
  <c r="D14" i="104"/>
  <c r="B46" i="104"/>
  <c r="C46" i="104"/>
  <c r="D32" i="104"/>
  <c r="D33" i="104"/>
  <c r="D34" i="104"/>
  <c r="D35" i="104"/>
  <c r="E32" i="104"/>
  <c r="E33" i="104"/>
  <c r="E34" i="104"/>
  <c r="E35" i="104"/>
  <c r="F32" i="104"/>
  <c r="F33" i="104"/>
  <c r="F34" i="104"/>
  <c r="F35" i="104"/>
  <c r="G32" i="104"/>
  <c r="G33" i="104"/>
  <c r="G34" i="104"/>
  <c r="G35" i="104"/>
  <c r="H32" i="104"/>
  <c r="H33" i="104"/>
  <c r="H34" i="104"/>
  <c r="H35" i="104"/>
  <c r="I32" i="104"/>
  <c r="I33" i="104"/>
  <c r="I34" i="104"/>
  <c r="I35" i="104"/>
  <c r="J32" i="104"/>
  <c r="J33" i="104"/>
  <c r="J34" i="104"/>
  <c r="J35" i="104"/>
  <c r="K32" i="104"/>
  <c r="K33" i="104"/>
  <c r="K34" i="104"/>
  <c r="K35" i="104"/>
  <c r="C37" i="104"/>
  <c r="C38" i="104"/>
  <c r="C39" i="104"/>
  <c r="C41" i="104"/>
  <c r="C43" i="104"/>
  <c r="L30" i="104"/>
  <c r="B30" i="104"/>
  <c r="A30" i="104"/>
  <c r="L29" i="104"/>
  <c r="B29" i="104"/>
  <c r="A29" i="104"/>
  <c r="L28" i="104"/>
  <c r="B28" i="104"/>
  <c r="A28" i="104"/>
  <c r="L27" i="104"/>
  <c r="B27" i="104"/>
  <c r="A27" i="104"/>
  <c r="L26" i="104"/>
  <c r="B26" i="104"/>
  <c r="A26" i="104"/>
  <c r="L25" i="104"/>
  <c r="B25" i="104"/>
  <c r="A25" i="104"/>
  <c r="L24" i="104"/>
  <c r="B24" i="104"/>
  <c r="A24" i="104"/>
  <c r="L23" i="104"/>
  <c r="B23" i="104"/>
  <c r="A23" i="104"/>
  <c r="L22" i="104"/>
  <c r="B22" i="104"/>
  <c r="A22" i="104"/>
  <c r="L21" i="104"/>
  <c r="B21" i="104"/>
  <c r="A21" i="104"/>
  <c r="L20" i="104"/>
  <c r="B20" i="104"/>
  <c r="A20" i="104"/>
  <c r="L19" i="104"/>
  <c r="B19" i="104"/>
  <c r="A19" i="104"/>
  <c r="L18" i="104"/>
  <c r="B18" i="104"/>
  <c r="A18" i="104"/>
  <c r="L17" i="104"/>
  <c r="B17" i="104"/>
  <c r="A17" i="104"/>
  <c r="L16" i="104"/>
  <c r="B16" i="104"/>
  <c r="A16" i="104"/>
  <c r="A14" i="104"/>
  <c r="B9" i="15"/>
  <c r="H9" i="104"/>
  <c r="C9" i="15"/>
  <c r="H8" i="104"/>
  <c r="A8" i="104"/>
  <c r="L3" i="104"/>
  <c r="A3" i="104"/>
  <c r="K14" i="103"/>
  <c r="B53" i="103"/>
  <c r="C53" i="103"/>
  <c r="J14" i="103"/>
  <c r="B52" i="103"/>
  <c r="C52" i="103"/>
  <c r="I14" i="103"/>
  <c r="B51" i="103"/>
  <c r="C51" i="103"/>
  <c r="H14" i="103"/>
  <c r="B50" i="103"/>
  <c r="C50" i="103"/>
  <c r="G14" i="103"/>
  <c r="B49" i="103"/>
  <c r="C49" i="103"/>
  <c r="F14" i="103"/>
  <c r="B48" i="103"/>
  <c r="C48" i="103"/>
  <c r="E14" i="103"/>
  <c r="B47" i="103"/>
  <c r="C47" i="103"/>
  <c r="D14" i="103"/>
  <c r="B46" i="103"/>
  <c r="C46" i="103"/>
  <c r="D32" i="103"/>
  <c r="D33" i="103"/>
  <c r="D34" i="103"/>
  <c r="D35" i="103"/>
  <c r="E32" i="103"/>
  <c r="E33" i="103"/>
  <c r="E34" i="103"/>
  <c r="E35" i="103"/>
  <c r="F32" i="103"/>
  <c r="F33" i="103"/>
  <c r="F34" i="103"/>
  <c r="F35" i="103"/>
  <c r="G32" i="103"/>
  <c r="G33" i="103"/>
  <c r="G34" i="103"/>
  <c r="G35" i="103"/>
  <c r="H32" i="103"/>
  <c r="H33" i="103"/>
  <c r="H34" i="103"/>
  <c r="H35" i="103"/>
  <c r="I32" i="103"/>
  <c r="I33" i="103"/>
  <c r="I34" i="103"/>
  <c r="I35" i="103"/>
  <c r="J32" i="103"/>
  <c r="J33" i="103"/>
  <c r="J34" i="103"/>
  <c r="J35" i="103"/>
  <c r="K32" i="103"/>
  <c r="K33" i="103"/>
  <c r="K34" i="103"/>
  <c r="K35" i="103"/>
  <c r="C37" i="103"/>
  <c r="C38" i="103"/>
  <c r="C39" i="103"/>
  <c r="C41" i="103"/>
  <c r="C43" i="103"/>
  <c r="L30" i="103"/>
  <c r="B30" i="103"/>
  <c r="A30" i="103"/>
  <c r="L29" i="103"/>
  <c r="B29" i="103"/>
  <c r="A29" i="103"/>
  <c r="L28" i="103"/>
  <c r="B28" i="103"/>
  <c r="A28" i="103"/>
  <c r="L27" i="103"/>
  <c r="B27" i="103"/>
  <c r="A27" i="103"/>
  <c r="L26" i="103"/>
  <c r="B26" i="103"/>
  <c r="A26" i="103"/>
  <c r="L25" i="103"/>
  <c r="B25" i="103"/>
  <c r="A25" i="103"/>
  <c r="L24" i="103"/>
  <c r="B24" i="103"/>
  <c r="A24" i="103"/>
  <c r="L23" i="103"/>
  <c r="B23" i="103"/>
  <c r="A23" i="103"/>
  <c r="L22" i="103"/>
  <c r="B22" i="103"/>
  <c r="A22" i="103"/>
  <c r="L21" i="103"/>
  <c r="B21" i="103"/>
  <c r="A21" i="103"/>
  <c r="L20" i="103"/>
  <c r="B20" i="103"/>
  <c r="A20" i="103"/>
  <c r="L19" i="103"/>
  <c r="B19" i="103"/>
  <c r="A19" i="103"/>
  <c r="L18" i="103"/>
  <c r="B18" i="103"/>
  <c r="A18" i="103"/>
  <c r="L17" i="103"/>
  <c r="B17" i="103"/>
  <c r="A17" i="103"/>
  <c r="L16" i="103"/>
  <c r="B16" i="103"/>
  <c r="A16" i="103"/>
  <c r="A14" i="103"/>
  <c r="B10" i="15"/>
  <c r="H9" i="103"/>
  <c r="C10" i="15"/>
  <c r="H8" i="103"/>
  <c r="A8" i="103"/>
  <c r="L3" i="103"/>
  <c r="A3" i="103"/>
  <c r="K14" i="102"/>
  <c r="B53" i="102"/>
  <c r="C53" i="102"/>
  <c r="J14" i="102"/>
  <c r="B52" i="102"/>
  <c r="C52" i="102"/>
  <c r="I14" i="102"/>
  <c r="B51" i="102"/>
  <c r="C51" i="102"/>
  <c r="H14" i="102"/>
  <c r="B50" i="102"/>
  <c r="C50" i="102"/>
  <c r="G14" i="102"/>
  <c r="B49" i="102"/>
  <c r="C49" i="102"/>
  <c r="F14" i="102"/>
  <c r="B48" i="102"/>
  <c r="C48" i="102"/>
  <c r="E14" i="102"/>
  <c r="B47" i="102"/>
  <c r="C47" i="102"/>
  <c r="D14" i="102"/>
  <c r="B46" i="102"/>
  <c r="C46" i="102"/>
  <c r="D32" i="102"/>
  <c r="D33" i="102"/>
  <c r="D34" i="102"/>
  <c r="D35" i="102"/>
  <c r="E32" i="102"/>
  <c r="E33" i="102"/>
  <c r="E34" i="102"/>
  <c r="E35" i="102"/>
  <c r="F32" i="102"/>
  <c r="F33" i="102"/>
  <c r="F34" i="102"/>
  <c r="F35" i="102"/>
  <c r="G32" i="102"/>
  <c r="G33" i="102"/>
  <c r="G34" i="102"/>
  <c r="G35" i="102"/>
  <c r="H32" i="102"/>
  <c r="H33" i="102"/>
  <c r="H34" i="102"/>
  <c r="H35" i="102"/>
  <c r="I32" i="102"/>
  <c r="I33" i="102"/>
  <c r="I34" i="102"/>
  <c r="I35" i="102"/>
  <c r="J32" i="102"/>
  <c r="J33" i="102"/>
  <c r="J34" i="102"/>
  <c r="J35" i="102"/>
  <c r="K32" i="102"/>
  <c r="K33" i="102"/>
  <c r="K34" i="102"/>
  <c r="K35" i="102"/>
  <c r="C37" i="102"/>
  <c r="C38" i="102"/>
  <c r="C39" i="102"/>
  <c r="C41" i="102"/>
  <c r="C43" i="102"/>
  <c r="L30" i="102"/>
  <c r="B30" i="102"/>
  <c r="A30" i="102"/>
  <c r="L29" i="102"/>
  <c r="B29" i="102"/>
  <c r="A29" i="102"/>
  <c r="L28" i="102"/>
  <c r="B28" i="102"/>
  <c r="A28" i="102"/>
  <c r="L27" i="102"/>
  <c r="B27" i="102"/>
  <c r="A27" i="102"/>
  <c r="L26" i="102"/>
  <c r="B26" i="102"/>
  <c r="A26" i="102"/>
  <c r="L25" i="102"/>
  <c r="B25" i="102"/>
  <c r="A25" i="102"/>
  <c r="L24" i="102"/>
  <c r="B24" i="102"/>
  <c r="A24" i="102"/>
  <c r="L23" i="102"/>
  <c r="B23" i="102"/>
  <c r="A23" i="102"/>
  <c r="L22" i="102"/>
  <c r="B22" i="102"/>
  <c r="A22" i="102"/>
  <c r="L21" i="102"/>
  <c r="B21" i="102"/>
  <c r="A21" i="102"/>
  <c r="L20" i="102"/>
  <c r="B20" i="102"/>
  <c r="A20" i="102"/>
  <c r="L19" i="102"/>
  <c r="B19" i="102"/>
  <c r="A19" i="102"/>
  <c r="L18" i="102"/>
  <c r="B18" i="102"/>
  <c r="A18" i="102"/>
  <c r="L17" i="102"/>
  <c r="B17" i="102"/>
  <c r="A17" i="102"/>
  <c r="L16" i="102"/>
  <c r="B16" i="102"/>
  <c r="A16" i="102"/>
  <c r="A14" i="102"/>
  <c r="B11" i="15"/>
  <c r="H9" i="102"/>
  <c r="C11" i="15"/>
  <c r="H8" i="102"/>
  <c r="A8" i="102"/>
  <c r="L3" i="102"/>
  <c r="A3" i="102"/>
  <c r="K14" i="101"/>
  <c r="B53" i="101"/>
  <c r="C53" i="101"/>
  <c r="J14" i="101"/>
  <c r="B52" i="101"/>
  <c r="C52" i="101"/>
  <c r="I14" i="101"/>
  <c r="B51" i="101"/>
  <c r="C51" i="101"/>
  <c r="H14" i="101"/>
  <c r="B50" i="101"/>
  <c r="C50" i="101"/>
  <c r="G14" i="101"/>
  <c r="B49" i="101"/>
  <c r="C49" i="101"/>
  <c r="F14" i="101"/>
  <c r="B48" i="101"/>
  <c r="C48" i="101"/>
  <c r="E14" i="101"/>
  <c r="B47" i="101"/>
  <c r="C47" i="101"/>
  <c r="D14" i="101"/>
  <c r="B46" i="101"/>
  <c r="C46" i="101"/>
  <c r="D32" i="101"/>
  <c r="D33" i="101"/>
  <c r="D34" i="101"/>
  <c r="D35" i="101"/>
  <c r="E32" i="101"/>
  <c r="E33" i="101"/>
  <c r="E34" i="101"/>
  <c r="E35" i="101"/>
  <c r="F32" i="101"/>
  <c r="F33" i="101"/>
  <c r="F34" i="101"/>
  <c r="F35" i="101"/>
  <c r="G32" i="101"/>
  <c r="G33" i="101"/>
  <c r="G34" i="101"/>
  <c r="G35" i="101"/>
  <c r="H32" i="101"/>
  <c r="H33" i="101"/>
  <c r="H34" i="101"/>
  <c r="H35" i="101"/>
  <c r="I32" i="101"/>
  <c r="I33" i="101"/>
  <c r="I34" i="101"/>
  <c r="I35" i="101"/>
  <c r="J32" i="101"/>
  <c r="J33" i="101"/>
  <c r="J34" i="101"/>
  <c r="J35" i="101"/>
  <c r="K32" i="101"/>
  <c r="K33" i="101"/>
  <c r="K34" i="101"/>
  <c r="K35" i="101"/>
  <c r="C37" i="101"/>
  <c r="C38" i="101"/>
  <c r="C39" i="101"/>
  <c r="C41" i="101"/>
  <c r="C43" i="101"/>
  <c r="L30" i="101"/>
  <c r="B30" i="101"/>
  <c r="A30" i="101"/>
  <c r="L29" i="101"/>
  <c r="B29" i="101"/>
  <c r="A29" i="101"/>
  <c r="L28" i="101"/>
  <c r="B28" i="101"/>
  <c r="A28" i="101"/>
  <c r="L27" i="101"/>
  <c r="B27" i="101"/>
  <c r="A27" i="101"/>
  <c r="L26" i="101"/>
  <c r="B26" i="101"/>
  <c r="A26" i="101"/>
  <c r="L25" i="101"/>
  <c r="B25" i="101"/>
  <c r="A25" i="101"/>
  <c r="L24" i="101"/>
  <c r="B24" i="101"/>
  <c r="A24" i="101"/>
  <c r="L23" i="101"/>
  <c r="B23" i="101"/>
  <c r="A23" i="101"/>
  <c r="L22" i="101"/>
  <c r="B22" i="101"/>
  <c r="A22" i="101"/>
  <c r="L21" i="101"/>
  <c r="B21" i="101"/>
  <c r="A21" i="101"/>
  <c r="L20" i="101"/>
  <c r="B20" i="101"/>
  <c r="A20" i="101"/>
  <c r="L19" i="101"/>
  <c r="B19" i="101"/>
  <c r="A19" i="101"/>
  <c r="L18" i="101"/>
  <c r="B18" i="101"/>
  <c r="A18" i="101"/>
  <c r="L17" i="101"/>
  <c r="B17" i="101"/>
  <c r="A17" i="101"/>
  <c r="L16" i="101"/>
  <c r="B16" i="101"/>
  <c r="A16" i="101"/>
  <c r="A14" i="101"/>
  <c r="B12" i="15"/>
  <c r="H9" i="101"/>
  <c r="C12" i="15"/>
  <c r="H8" i="101"/>
  <c r="A8" i="101"/>
  <c r="L3" i="101"/>
  <c r="A3" i="101"/>
  <c r="A6" i="100"/>
  <c r="A5" i="100"/>
  <c r="A4" i="100"/>
  <c r="A3" i="100"/>
  <c r="A2" i="100"/>
  <c r="E41" i="35"/>
  <c r="E31" i="35"/>
  <c r="E32" i="35"/>
  <c r="E33" i="35"/>
  <c r="E34" i="35"/>
  <c r="F31" i="35"/>
  <c r="F32" i="35"/>
  <c r="F33" i="35"/>
  <c r="F34" i="35"/>
  <c r="E37" i="35"/>
  <c r="E38" i="35"/>
  <c r="E40" i="35"/>
  <c r="E42" i="35"/>
  <c r="E44" i="35"/>
  <c r="E50" i="35"/>
  <c r="K3" i="99"/>
  <c r="G4" i="27"/>
  <c r="F4" i="27"/>
  <c r="F3" i="27"/>
  <c r="F2" i="27"/>
  <c r="F1" i="27"/>
  <c r="F42" i="35"/>
  <c r="E41" i="29"/>
  <c r="E42" i="29"/>
  <c r="F42" i="29"/>
  <c r="E47" i="35"/>
  <c r="E51" i="35"/>
  <c r="E53" i="35"/>
  <c r="E31" i="29"/>
  <c r="E32" i="29"/>
  <c r="E33" i="29"/>
  <c r="E34" i="29"/>
  <c r="F31" i="29"/>
  <c r="F32" i="29"/>
  <c r="F33" i="29"/>
  <c r="F34" i="29"/>
  <c r="E37" i="29"/>
  <c r="E38" i="29"/>
  <c r="E40" i="29"/>
  <c r="E44" i="29"/>
  <c r="E47" i="29"/>
  <c r="D6" i="45"/>
  <c r="A11" i="14"/>
  <c r="E1" i="26"/>
  <c r="E2" i="26"/>
  <c r="E1" i="33"/>
  <c r="E2" i="33"/>
  <c r="E3" i="33"/>
  <c r="E4" i="33"/>
  <c r="E5" i="33"/>
  <c r="D1" i="15"/>
  <c r="D1" i="27"/>
  <c r="D6" i="40"/>
  <c r="G5" i="19"/>
  <c r="A2" i="41"/>
  <c r="A3" i="41"/>
  <c r="A4" i="41"/>
  <c r="A5" i="41"/>
  <c r="A6" i="41"/>
  <c r="D3" i="15"/>
  <c r="C3" i="15"/>
  <c r="A4" i="15"/>
  <c r="A3" i="15"/>
  <c r="A2" i="15"/>
  <c r="A1" i="15"/>
  <c r="A5" i="15"/>
  <c r="D1" i="25"/>
  <c r="A5" i="25"/>
  <c r="A4" i="25"/>
  <c r="A3" i="25"/>
  <c r="A2" i="25"/>
  <c r="A1" i="25"/>
  <c r="A31" i="21"/>
  <c r="B31" i="21"/>
  <c r="A29" i="21"/>
  <c r="B29" i="21"/>
  <c r="A27" i="21"/>
  <c r="B27" i="21"/>
  <c r="A25" i="21"/>
  <c r="B25" i="21"/>
  <c r="A23" i="21"/>
  <c r="B23" i="21"/>
  <c r="A21" i="21"/>
  <c r="B21" i="21"/>
  <c r="A19" i="21"/>
  <c r="B19" i="21"/>
  <c r="A17" i="21"/>
  <c r="B17" i="21"/>
  <c r="A15" i="21"/>
  <c r="A12" i="21"/>
  <c r="A3" i="21"/>
  <c r="A5" i="24"/>
  <c r="A4" i="24"/>
  <c r="A3" i="24"/>
  <c r="A2" i="24"/>
  <c r="A1" i="24"/>
  <c r="K8" i="24"/>
  <c r="J8" i="24"/>
  <c r="I8" i="24"/>
  <c r="H8" i="24"/>
  <c r="G8" i="24"/>
  <c r="F8" i="24"/>
  <c r="E8" i="24"/>
  <c r="D8" i="24"/>
  <c r="B8" i="24"/>
  <c r="D32" i="23"/>
  <c r="D33" i="23"/>
  <c r="D34" i="23"/>
  <c r="D35" i="23"/>
  <c r="E32" i="23"/>
  <c r="E33" i="23"/>
  <c r="E34" i="23"/>
  <c r="E35" i="23"/>
  <c r="F32" i="23"/>
  <c r="F33" i="23"/>
  <c r="F34" i="23"/>
  <c r="F35" i="23"/>
  <c r="G32" i="23"/>
  <c r="G33" i="23"/>
  <c r="G34" i="23"/>
  <c r="G35" i="23"/>
  <c r="H32" i="23"/>
  <c r="H33" i="23"/>
  <c r="H34" i="23"/>
  <c r="H35" i="23"/>
  <c r="I32" i="23"/>
  <c r="I33" i="23"/>
  <c r="I34" i="23"/>
  <c r="I35" i="23"/>
  <c r="J32" i="23"/>
  <c r="J33" i="23"/>
  <c r="J34" i="23"/>
  <c r="J35" i="23"/>
  <c r="K32" i="23"/>
  <c r="K33" i="23"/>
  <c r="K34" i="23"/>
  <c r="K35" i="23"/>
  <c r="C37" i="23"/>
  <c r="C38" i="23"/>
  <c r="C39" i="23"/>
  <c r="C41" i="23"/>
  <c r="C43" i="23"/>
  <c r="L17" i="23"/>
  <c r="L18" i="23"/>
  <c r="L19" i="23"/>
  <c r="L20" i="23"/>
  <c r="L21" i="23"/>
  <c r="L22" i="23"/>
  <c r="L23" i="23"/>
  <c r="L24" i="23"/>
  <c r="L25" i="23"/>
  <c r="L26" i="23"/>
  <c r="L27" i="23"/>
  <c r="L28" i="23"/>
  <c r="L29" i="23"/>
  <c r="L30" i="23"/>
  <c r="L16" i="23"/>
  <c r="E14" i="23"/>
  <c r="B47" i="23"/>
  <c r="C47" i="23"/>
  <c r="F14" i="23"/>
  <c r="B48" i="23"/>
  <c r="C48" i="23"/>
  <c r="G14" i="23"/>
  <c r="B49" i="23"/>
  <c r="C49" i="23"/>
  <c r="H14" i="23"/>
  <c r="B50" i="23"/>
  <c r="C50" i="23"/>
  <c r="I14" i="23"/>
  <c r="B51" i="23"/>
  <c r="C51" i="23"/>
  <c r="J14" i="23"/>
  <c r="B52" i="23"/>
  <c r="C52" i="23"/>
  <c r="K14" i="23"/>
  <c r="B53" i="23"/>
  <c r="C53" i="23"/>
  <c r="D14" i="23"/>
  <c r="B46" i="23"/>
  <c r="C46" i="23"/>
  <c r="H9" i="23"/>
  <c r="H8" i="23"/>
  <c r="B16" i="23"/>
  <c r="B17" i="23"/>
  <c r="B18" i="23"/>
  <c r="B19" i="23"/>
  <c r="B20" i="23"/>
  <c r="B21" i="23"/>
  <c r="B22" i="23"/>
  <c r="B23" i="23"/>
  <c r="B24" i="23"/>
  <c r="B25" i="23"/>
  <c r="B26" i="23"/>
  <c r="B27" i="23"/>
  <c r="B28" i="23"/>
  <c r="B29" i="23"/>
  <c r="B30" i="23"/>
  <c r="A30" i="23"/>
  <c r="A29" i="23"/>
  <c r="A28" i="23"/>
  <c r="A27" i="23"/>
  <c r="A26" i="23"/>
  <c r="A25" i="23"/>
  <c r="A24" i="23"/>
  <c r="A23" i="23"/>
  <c r="A22" i="23"/>
  <c r="A21" i="23"/>
  <c r="A20" i="23"/>
  <c r="A19" i="23"/>
  <c r="A18" i="23"/>
  <c r="A17" i="23"/>
  <c r="A16" i="23"/>
  <c r="A14" i="23"/>
  <c r="A8" i="23"/>
  <c r="L3" i="23"/>
  <c r="A3" i="23"/>
  <c r="G16" i="35"/>
  <c r="G17" i="35"/>
  <c r="G18" i="35"/>
  <c r="G19" i="35"/>
  <c r="G20" i="35"/>
  <c r="G21" i="35"/>
  <c r="G22" i="35"/>
  <c r="G23" i="35"/>
  <c r="G24" i="35"/>
  <c r="G25" i="35"/>
  <c r="G26" i="35"/>
  <c r="G27" i="35"/>
  <c r="G28" i="35"/>
  <c r="G29" i="35"/>
  <c r="G15" i="35"/>
  <c r="A7" i="35"/>
  <c r="B7" i="35"/>
  <c r="B15" i="35"/>
  <c r="B16" i="35"/>
  <c r="B17" i="35"/>
  <c r="B18" i="35"/>
  <c r="B19" i="35"/>
  <c r="B20" i="35"/>
  <c r="B21" i="35"/>
  <c r="B22" i="35"/>
  <c r="B23" i="35"/>
  <c r="B24" i="35"/>
  <c r="B25" i="35"/>
  <c r="B26" i="35"/>
  <c r="B27" i="35"/>
  <c r="B28" i="35"/>
  <c r="B29" i="35"/>
  <c r="A29" i="35"/>
  <c r="A28" i="35"/>
  <c r="A27" i="35"/>
  <c r="A26" i="35"/>
  <c r="A25" i="35"/>
  <c r="A24" i="35"/>
  <c r="A23" i="35"/>
  <c r="A22" i="35"/>
  <c r="A21" i="35"/>
  <c r="A20" i="35"/>
  <c r="A19" i="35"/>
  <c r="A18" i="35"/>
  <c r="A17" i="35"/>
  <c r="A16" i="35"/>
  <c r="A15" i="35"/>
  <c r="F8" i="35"/>
  <c r="F7" i="35"/>
  <c r="G2" i="35"/>
  <c r="A2" i="35"/>
  <c r="D1" i="36"/>
  <c r="A5" i="36"/>
  <c r="A4" i="36"/>
  <c r="A3" i="36"/>
  <c r="A2" i="36"/>
  <c r="A1" i="36"/>
  <c r="A5" i="33"/>
  <c r="A4" i="33"/>
  <c r="A3" i="33"/>
  <c r="A2" i="33"/>
  <c r="A1" i="33"/>
  <c r="A5" i="26"/>
  <c r="A4" i="26"/>
  <c r="A3" i="26"/>
  <c r="A2" i="26"/>
  <c r="A1" i="26"/>
  <c r="A12" i="30"/>
  <c r="A5" i="28"/>
  <c r="A4" i="28"/>
  <c r="A3" i="28"/>
  <c r="A2" i="28"/>
  <c r="A1" i="28"/>
  <c r="B2" i="22"/>
  <c r="K4" i="22"/>
  <c r="K3" i="22"/>
  <c r="J4" i="22"/>
  <c r="J3" i="22"/>
  <c r="I4" i="22"/>
  <c r="I3" i="22"/>
  <c r="H4" i="22"/>
  <c r="H3" i="22"/>
  <c r="G4" i="22"/>
  <c r="G3" i="22"/>
  <c r="F4" i="22"/>
  <c r="F3" i="22"/>
  <c r="E4" i="22"/>
  <c r="E3" i="22"/>
  <c r="D4" i="22"/>
  <c r="D3" i="22"/>
  <c r="C3" i="22"/>
  <c r="A3" i="32"/>
  <c r="G16" i="29"/>
  <c r="G17" i="29"/>
  <c r="G18" i="29"/>
  <c r="G19" i="29"/>
  <c r="G20" i="29"/>
  <c r="G21" i="29"/>
  <c r="G22" i="29"/>
  <c r="G23" i="29"/>
  <c r="G24" i="29"/>
  <c r="G25" i="29"/>
  <c r="G26" i="29"/>
  <c r="G27" i="29"/>
  <c r="G28" i="29"/>
  <c r="G29" i="29"/>
  <c r="G15" i="29"/>
  <c r="E46" i="29"/>
  <c r="E48" i="29"/>
  <c r="E50" i="29"/>
  <c r="A7" i="29"/>
  <c r="B29" i="29"/>
  <c r="A29" i="29"/>
  <c r="B28" i="29"/>
  <c r="A28" i="29"/>
  <c r="B27" i="29"/>
  <c r="A27" i="29"/>
  <c r="B26" i="29"/>
  <c r="A26" i="29"/>
  <c r="B25" i="29"/>
  <c r="A25" i="29"/>
  <c r="B24" i="29"/>
  <c r="A24" i="29"/>
  <c r="B23" i="29"/>
  <c r="A23" i="29"/>
  <c r="B22" i="29"/>
  <c r="A22" i="29"/>
  <c r="B21" i="29"/>
  <c r="A21" i="29"/>
  <c r="B20" i="29"/>
  <c r="A20" i="29"/>
  <c r="B19" i="29"/>
  <c r="A19" i="29"/>
  <c r="B18" i="29"/>
  <c r="A18" i="29"/>
  <c r="B17" i="29"/>
  <c r="A17" i="29"/>
  <c r="B16" i="29"/>
  <c r="A16" i="29"/>
  <c r="B15" i="29"/>
  <c r="A15" i="29"/>
  <c r="F8" i="29"/>
  <c r="F7" i="29"/>
  <c r="A2" i="29"/>
  <c r="G2" i="29"/>
  <c r="A5" i="27"/>
  <c r="A4" i="27"/>
  <c r="A3" i="27"/>
  <c r="A2" i="27"/>
  <c r="A1" i="27"/>
  <c r="A5" i="34"/>
  <c r="A4" i="34"/>
  <c r="A3" i="34"/>
  <c r="A2" i="34"/>
  <c r="A1" i="34"/>
  <c r="E3" i="26"/>
  <c r="E4" i="26"/>
  <c r="E5" i="2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John Walkenbach</author>
  </authors>
  <commentList>
    <comment ref="A1" authorId="0" shapeId="0" xr:uid="{00000000-0006-0000-0400-000001000000}">
      <text>
        <r>
          <rPr>
            <sz val="8"/>
            <color indexed="81"/>
            <rFont val="Tahoma"/>
            <family val="2"/>
          </rPr>
          <t xml:space="preserve">1 for Menu
2 for MenuItem
3 for SubMenu Item
</t>
        </r>
      </text>
    </comment>
    <comment ref="B1" authorId="0" shapeId="0" xr:uid="{00000000-0006-0000-0400-000002000000}">
      <text>
        <r>
          <rPr>
            <sz val="8"/>
            <color indexed="81"/>
            <rFont val="Tahoma"/>
            <family val="2"/>
          </rPr>
          <t xml:space="preserve">Menu Caption.
Use &amp; for an underlined character
</t>
        </r>
      </text>
    </comment>
    <comment ref="C1" authorId="0" shapeId="0" xr:uid="{00000000-0006-0000-0400-000003000000}">
      <text>
        <r>
          <rPr>
            <sz val="8"/>
            <color indexed="81"/>
            <rFont val="Tahoma"/>
            <family val="2"/>
          </rPr>
          <t xml:space="preserve">If Level 1,  the menu position.
If Level 2 or 3,  the macro to execute.
</t>
        </r>
        <r>
          <rPr>
            <sz val="8"/>
            <color indexed="81"/>
            <rFont val="Tahoma"/>
            <family val="2"/>
          </rPr>
          <t xml:space="preserve">
</t>
        </r>
      </text>
    </comment>
    <comment ref="D1" authorId="0" shapeId="0" xr:uid="{00000000-0006-0000-0400-000004000000}">
      <text>
        <r>
          <rPr>
            <sz val="8"/>
            <color indexed="81"/>
            <rFont val="Tahoma"/>
            <family val="2"/>
          </rPr>
          <t xml:space="preserve">TRUE if you want a divider before the Menu Item or SubMenu Item
</t>
        </r>
      </text>
    </comment>
  </commentList>
</comments>
</file>

<file path=xl/sharedStrings.xml><?xml version="1.0" encoding="utf-8"?>
<sst xmlns="http://schemas.openxmlformats.org/spreadsheetml/2006/main" count="1027" uniqueCount="453">
  <si>
    <t>World Baton Twirling Federation</t>
  </si>
  <si>
    <t>Competition:</t>
  </si>
  <si>
    <t>Location:</t>
  </si>
  <si>
    <t>Dates:</t>
  </si>
  <si>
    <t>Compulsory Set (A or B):</t>
  </si>
  <si>
    <t>Level:</t>
  </si>
  <si>
    <t>Trials</t>
  </si>
  <si>
    <t>Category:</t>
  </si>
  <si>
    <t>Judges</t>
  </si>
  <si>
    <t>(Enter each judges' name and/or country below)</t>
  </si>
  <si>
    <t>Judge 1:</t>
  </si>
  <si>
    <t>Judge 2:</t>
  </si>
  <si>
    <t>Judge 3:</t>
  </si>
  <si>
    <t>Judge 4:</t>
  </si>
  <si>
    <t>Judge 5:</t>
  </si>
  <si>
    <t>Judge 6:</t>
  </si>
  <si>
    <t>Judge 7:</t>
  </si>
  <si>
    <t>Judge 8:</t>
  </si>
  <si>
    <t>Judge 9:</t>
  </si>
  <si>
    <t>Judge 10:</t>
  </si>
  <si>
    <t>Judge 11:</t>
  </si>
  <si>
    <t>Judge 12:</t>
  </si>
  <si>
    <t>Judge 13:</t>
  </si>
  <si>
    <t>Judge 14:</t>
  </si>
  <si>
    <t>Judge 15:</t>
  </si>
  <si>
    <t>Compulsory Moves</t>
  </si>
  <si>
    <t>1</t>
  </si>
  <si>
    <t>2</t>
  </si>
  <si>
    <t>3</t>
  </si>
  <si>
    <t>4</t>
  </si>
  <si>
    <t>5</t>
  </si>
  <si>
    <t>6</t>
  </si>
  <si>
    <t>7</t>
  </si>
  <si>
    <t>8</t>
  </si>
  <si>
    <t>9</t>
  </si>
  <si>
    <t>10</t>
  </si>
  <si>
    <t>11</t>
  </si>
  <si>
    <t>12</t>
  </si>
  <si>
    <t>13</t>
  </si>
  <si>
    <t>14</t>
  </si>
  <si>
    <t>15</t>
  </si>
  <si>
    <t>Order of Appearance for Compulsories</t>
  </si>
  <si>
    <t>Order of Appearance</t>
  </si>
  <si>
    <t>Code</t>
  </si>
  <si>
    <t>Name</t>
  </si>
  <si>
    <t>Last</t>
  </si>
  <si>
    <t>First</t>
  </si>
  <si>
    <t>Judge:</t>
  </si>
  <si>
    <t>TIMING</t>
  </si>
  <si>
    <t>_______________________________________</t>
  </si>
  <si>
    <t>JUDGE'S SIGNATURE</t>
  </si>
  <si>
    <t>JUDGE'S  OFFICIAL SCORING</t>
  </si>
  <si>
    <t>FOR</t>
  </si>
  <si>
    <t>Athlete's #</t>
  </si>
  <si>
    <t>Name:</t>
  </si>
  <si>
    <t>Judge's Signature _______________________________________________</t>
  </si>
  <si>
    <t>FREESTYLE SCORE SHEET</t>
  </si>
  <si>
    <t>TECHNICAL MERIT SCORE</t>
  </si>
  <si>
    <t>ARTISTIC EXPRESSION SCORE</t>
  </si>
  <si>
    <t>TOTAL</t>
  </si>
  <si>
    <t>Technical Merit Score (circle numbers)</t>
  </si>
  <si>
    <t>0  1  2  3  4  5  6  7  8  9  10          0  1  2  3  4  5  6  7  8  9  10</t>
  </si>
  <si>
    <t>(circle for scores requiring 3 numbers)</t>
  </si>
  <si>
    <t>0  1  2  3  4  5  6  7  8  9  10</t>
  </si>
  <si>
    <t>Artistic Expression Score (circle numbers)</t>
  </si>
  <si>
    <t>COUNTRY</t>
  </si>
  <si>
    <t>ATHLETE'S NAME/S:</t>
  </si>
  <si>
    <t>BATON</t>
  </si>
  <si>
    <t xml:space="preserve">YES - </t>
  </si>
  <si>
    <t>HAIR</t>
  </si>
  <si>
    <t>COSTUME
MEN</t>
  </si>
  <si>
    <t xml:space="preserve">YES - 
YES - 
YES - </t>
  </si>
  <si>
    <t>FREESTYLE - PAIRS - TEAMS</t>
  </si>
  <si>
    <t>MAKE UP</t>
  </si>
  <si>
    <t>COSTUME</t>
  </si>
  <si>
    <t>FLOOR MONITOR</t>
  </si>
  <si>
    <t>ATHLETE'S REPRESENTATIVE__________________________</t>
  </si>
  <si>
    <t>PRELIMINARIES</t>
  </si>
  <si>
    <t>FINALS</t>
  </si>
  <si>
    <t>COMMENTS:</t>
  </si>
  <si>
    <t>____________________________________________
FLOOR MONITOR'S SIGNATURE</t>
  </si>
  <si>
    <t>ATHLETE'S NAME</t>
  </si>
  <si>
    <t>VOLUME</t>
  </si>
  <si>
    <t>SPEED</t>
  </si>
  <si>
    <t>WORLD BATON TWIRLING FEDERATION   -  JUDGES COMPULSORY MASTER</t>
  </si>
  <si>
    <t>JUDGE:</t>
  </si>
  <si>
    <t>Signature______________________________</t>
  </si>
  <si>
    <t>NUMBER</t>
  </si>
  <si>
    <t>Code:</t>
  </si>
  <si>
    <t>COMPULSORY TALLY SHEET</t>
  </si>
  <si>
    <t>Total each compulsory</t>
  </si>
  <si>
    <t>Highest each compulsory</t>
  </si>
  <si>
    <t>Lowest each compulsory</t>
  </si>
  <si>
    <t>Total each compuls. (-h - l)</t>
  </si>
  <si>
    <t>Total all compulsories</t>
  </si>
  <si>
    <t>Judges Average Score</t>
  </si>
  <si>
    <t>Average Compulsory Score</t>
  </si>
  <si>
    <t>Compulsory Percentage Score</t>
  </si>
  <si>
    <t>Compulsory</t>
  </si>
  <si>
    <t>COMPULSORY SUMMARY SHEET</t>
  </si>
  <si>
    <t>COMPULSORY RECAP</t>
  </si>
  <si>
    <t>.</t>
  </si>
  <si>
    <t>Pos.</t>
  </si>
  <si>
    <t>Order of Appearance for Freestyle Preliminary</t>
  </si>
  <si>
    <t>Pos. after Compuls.</t>
  </si>
  <si>
    <t>Freestyle</t>
  </si>
  <si>
    <t>Total</t>
  </si>
  <si>
    <t>Name of Athlete</t>
  </si>
  <si>
    <t>Technical Merit</t>
  </si>
  <si>
    <t>Artistic Expression</t>
  </si>
  <si>
    <t>Time</t>
  </si>
  <si>
    <t>PRELIMINARY FREESTYLE TALLY SHEET</t>
  </si>
  <si>
    <t>Total score</t>
  </si>
  <si>
    <t>Highest score</t>
  </si>
  <si>
    <t>Lowest score</t>
  </si>
  <si>
    <t>Total score (-high -low)</t>
  </si>
  <si>
    <t>Total Freestyle Score</t>
  </si>
  <si>
    <t>Freestyle Percentage Score</t>
  </si>
  <si>
    <t>Timing Penalty</t>
  </si>
  <si>
    <t>Other Penalty</t>
  </si>
  <si>
    <t>Round:</t>
  </si>
  <si>
    <t>JUDGES FREESTYLE MASTER</t>
  </si>
  <si>
    <t>JUDGES' SIGNATURE:  ______________________________</t>
  </si>
  <si>
    <t>Athlete’s Name</t>
  </si>
  <si>
    <t xml:space="preserve">Artistic Expression </t>
  </si>
  <si>
    <t>Total Score</t>
  </si>
  <si>
    <t>Order of Appearance for Freestyle Final</t>
  </si>
  <si>
    <t>Position</t>
  </si>
  <si>
    <t>FINAL RESULTS</t>
  </si>
  <si>
    <t>World Cup Points</t>
  </si>
  <si>
    <t>Place</t>
  </si>
  <si>
    <t>Compuls.</t>
  </si>
  <si>
    <t>Semi-Final Freestyle</t>
  </si>
  <si>
    <t>FOOTWEAR
&amp;
LEGWEAR</t>
  </si>
  <si>
    <t>BATON AND COSTUME INSPECTION FORM</t>
  </si>
  <si>
    <t>SUBTOTAL SCORE</t>
  </si>
  <si>
    <t>TOTAL COMPOSITE SCORE</t>
  </si>
  <si>
    <t>TOTAL FINAL COMPOSITE SCORE</t>
  </si>
  <si>
    <t>OFFICIAL WBTF TIMING &amp; PENALTY SHEET</t>
  </si>
  <si>
    <t>Athlete/Team/Pair #:</t>
  </si>
  <si>
    <t xml:space="preserve">  Name of Athlete/Team/Pair:</t>
  </si>
  <si>
    <t>Country:</t>
  </si>
  <si>
    <t>TIMING:</t>
  </si>
  <si>
    <t>FREESTYLE:</t>
  </si>
  <si>
    <t xml:space="preserve">Time:  Junior  1:30 min to 2:00 min with 10 sec. leeway (1:20 to 2:10)  </t>
  </si>
  <si>
    <t>PAIRS:</t>
  </si>
  <si>
    <t>Undertime/Overtime Penalty = 5 pts.  (deducted from the Judges Average Score)</t>
  </si>
  <si>
    <t>TEAMS:</t>
  </si>
  <si>
    <t>Technical penalties for Illegal Equipment/Illegal Substance/Uniform Penalty are:</t>
  </si>
  <si>
    <t>I</t>
  </si>
  <si>
    <t>Violation of equipment (baton)</t>
  </si>
  <si>
    <t>1.0 point</t>
  </si>
  <si>
    <t>2.0 points</t>
  </si>
  <si>
    <t>deducted from the Average Freestyle Percentage Score</t>
  </si>
  <si>
    <t>Pair and Team</t>
  </si>
  <si>
    <t>10.0 points</t>
  </si>
  <si>
    <t>deducted from the Judges Average Score</t>
  </si>
  <si>
    <t>II</t>
  </si>
  <si>
    <t>Violation of costume rules</t>
  </si>
  <si>
    <t>III</t>
  </si>
  <si>
    <t>Illegal substance/items on the floor</t>
  </si>
  <si>
    <t xml:space="preserve">Illegal Equipment - </t>
  </si>
  <si>
    <t xml:space="preserve">Illegal Uniform     - </t>
  </si>
  <si>
    <t>Athlete(s) (Freestyle, Pair or Team) leaving the floor, before the minimum</t>
  </si>
  <si>
    <t>time has been reached (other than first aid, music and *costume problems)</t>
  </si>
  <si>
    <t>Leaving Floor Penalty =</t>
  </si>
  <si>
    <t>4 pts for Freestyle (deducted from the Average Freestyle Percentage Score)</t>
  </si>
  <si>
    <t>5 pts for Pairs and Teams (deducted from the Judges Average Score)</t>
  </si>
  <si>
    <t>TOTAL PENALTIES</t>
  </si>
  <si>
    <t>Penalty</t>
  </si>
  <si>
    <t>A</t>
  </si>
  <si>
    <t>Level</t>
  </si>
  <si>
    <t>Caption</t>
  </si>
  <si>
    <t>Position/Macro</t>
  </si>
  <si>
    <t>Divider</t>
  </si>
  <si>
    <t>WBTF</t>
  </si>
  <si>
    <t>Setup</t>
  </si>
  <si>
    <t>Import Names</t>
  </si>
  <si>
    <t>Import_Names</t>
  </si>
  <si>
    <t>Random Draw</t>
  </si>
  <si>
    <t>Random_Draw</t>
  </si>
  <si>
    <t>Timing_Penalty_Sheets</t>
  </si>
  <si>
    <t>Create Inspection Sheets</t>
  </si>
  <si>
    <t>Inspection_Sheet</t>
  </si>
  <si>
    <t>Music_Test_Sheet</t>
  </si>
  <si>
    <t>Single Sheets</t>
  </si>
  <si>
    <t>Single_Compulsory_Score_Sheet</t>
  </si>
  <si>
    <t>Single Freestyle Score Sheet</t>
  </si>
  <si>
    <t>Single_Freestyle_Score_Sheet</t>
  </si>
  <si>
    <t>Single Timing and Penalty Sheet</t>
  </si>
  <si>
    <t>Single_Timing_Penalty_Sheet</t>
  </si>
  <si>
    <t>Compulsory_Score_Sheets</t>
  </si>
  <si>
    <t>Compulsory_Judges_Master</t>
  </si>
  <si>
    <t>Compulsory_Tally_Sheets</t>
  </si>
  <si>
    <t>Summary Sheet</t>
  </si>
  <si>
    <t>Compulsory_Summary</t>
  </si>
  <si>
    <t>Recap</t>
  </si>
  <si>
    <t>Compulsory_Recap</t>
  </si>
  <si>
    <t>Preliminary</t>
  </si>
  <si>
    <t>Preliminary_Order</t>
  </si>
  <si>
    <t>Preliminary_Score_Sheets</t>
  </si>
  <si>
    <t>Preliminary_Judges_Master</t>
  </si>
  <si>
    <t>Preliminary_Tally_Sheets</t>
  </si>
  <si>
    <t>Preliminary_Summary</t>
  </si>
  <si>
    <t>Preliminary_Recap</t>
  </si>
  <si>
    <t>Semi-Final</t>
  </si>
  <si>
    <t>Final</t>
  </si>
  <si>
    <t>Final_Order</t>
  </si>
  <si>
    <t>Final_Score_Sheets</t>
  </si>
  <si>
    <t>Final_Judges_Master</t>
  </si>
  <si>
    <t>Final_Tally_Sheets</t>
  </si>
  <si>
    <t>Final_Summary</t>
  </si>
  <si>
    <t>Final_Recap</t>
  </si>
  <si>
    <t>HAIR &amp; ACCESSORIES</t>
  </si>
  <si>
    <t>Single Inspection Sheet</t>
  </si>
  <si>
    <t>Single_Inspection_Sheet</t>
  </si>
  <si>
    <t>Single Compulsory Score Sheet</t>
  </si>
  <si>
    <t>Net Compulsory Pct. Score</t>
  </si>
  <si>
    <t>Net Freestyle Pct. Score</t>
  </si>
  <si>
    <t>Pen.</t>
  </si>
  <si>
    <t>Time Pen.</t>
  </si>
  <si>
    <t>Other Pen.</t>
  </si>
  <si>
    <t>Judge's 
Signature</t>
  </si>
  <si>
    <t xml:space="preserve">YES - 
YES -
NO - </t>
  </si>
  <si>
    <t>Qualifying</t>
  </si>
  <si>
    <t>Semi Final</t>
  </si>
  <si>
    <t>Round</t>
  </si>
  <si>
    <t>Qual</t>
  </si>
  <si>
    <t>Prel</t>
  </si>
  <si>
    <t>♦</t>
  </si>
  <si>
    <t>__:_____  Time occurring during the performance</t>
  </si>
  <si>
    <t>Compulsory Short  Program</t>
  </si>
  <si>
    <t>Total Performance Time</t>
  </si>
  <si>
    <t>Undertime/Overtime Penalty = 4 pts.  (deducted from the Average Freestyle Percentage Score)</t>
  </si>
  <si>
    <t>ALL OTHER PENALTIES</t>
  </si>
  <si>
    <t>Short Program</t>
  </si>
  <si>
    <t>deducted from the Average Short Program Percentage Score</t>
  </si>
  <si>
    <t>Specify: ________________________________________________</t>
  </si>
  <si>
    <t>(*costume problems - costume becomes hazardous, indecent or embarrassing, the chief judge 
may stop the competition and order a restart with judging to begin at the point of interruption.</t>
  </si>
  <si>
    <t>Judges Sign by ROUND Judged</t>
  </si>
  <si>
    <t>Comp/SP</t>
  </si>
  <si>
    <t>OFFICIAL WBTF MUSIC TEST SHEET</t>
  </si>
  <si>
    <t xml:space="preserve">3:00 min to 3:30 min with 10 sec. leeway (2:50 to 3:40) </t>
  </si>
  <si>
    <t xml:space="preserve">Time:  Senior  2:00 min to 2:30 min with 10 sec. leeway (1:50 to 2:40)  </t>
  </si>
  <si>
    <t>Country Points Tally</t>
  </si>
  <si>
    <t>No.</t>
  </si>
  <si>
    <t>Country/
Region</t>
  </si>
  <si>
    <t>Preliminary Round Judge's Signature</t>
  </si>
  <si>
    <t>Semi-Final Round Judge's Signature</t>
  </si>
  <si>
    <t>Final Round Judge's Signature</t>
  </si>
  <si>
    <t>Comp / Short Pgm Judge's Signature</t>
  </si>
  <si>
    <t>Qualification Round Judge's Signature</t>
  </si>
  <si>
    <t>Country/ Region</t>
  </si>
  <si>
    <t>.75 point per drop deducted from the Average Freestyle Percentage Score</t>
  </si>
  <si>
    <t>TOTAL =</t>
  </si>
  <si>
    <t>1.0 point per drop deducted from the Judges Average Score</t>
  </si>
  <si>
    <t>Drop Pen.</t>
  </si>
  <si>
    <t>Drop Penalty</t>
  </si>
  <si>
    <t xml:space="preserve">Note: Two judges must be used to count drops for Teams. Please print two Timing/Penalty sheets for each round of Team events and assign two judges. </t>
  </si>
  <si>
    <t>Judge #1</t>
  </si>
  <si>
    <t>Please mark each drop:</t>
  </si>
  <si>
    <t>Judge #2</t>
  </si>
  <si>
    <t>Athlete(s) (Freestyle, Pair or Team) leaving the floor, before the minimum time has been reached (other than first aid, music and *costume problems)</t>
  </si>
  <si>
    <t>Compulsory / Short Program</t>
  </si>
  <si>
    <t>DROP PENALTIES:</t>
  </si>
  <si>
    <t>ALL OTHER PENALTIES:</t>
  </si>
  <si>
    <t xml:space="preserve">Comp / Short Pgm Judge's Signature: </t>
  </si>
  <si>
    <t xml:space="preserve">Semi-Final Round Judge's Signature: </t>
  </si>
  <si>
    <t xml:space="preserve">Preliminary Round Judge's Signature: </t>
  </si>
  <si>
    <t xml:space="preserve">Final Round Judge's Signature: </t>
  </si>
  <si>
    <t xml:space="preserve">TOTAL PENALTIES: </t>
  </si>
  <si>
    <t>Prelim</t>
  </si>
  <si>
    <t>Judges Sign by ROUND Judged:</t>
  </si>
  <si>
    <t xml:space="preserve"># of Drops: </t>
  </si>
  <si>
    <t>20.0 points</t>
  </si>
  <si>
    <t>Format for Printing</t>
  </si>
  <si>
    <t>Gross 
Freestyle</t>
  </si>
  <si>
    <t>Penalties</t>
  </si>
  <si>
    <t>Net
Freestyle</t>
  </si>
  <si>
    <t>Final Net Freestyle</t>
  </si>
  <si>
    <t>SIGNATURE:</t>
  </si>
  <si>
    <t>Letter (North America)</t>
  </si>
  <si>
    <t xml:space="preserve">Music Test Time (Reference Only):  </t>
  </si>
  <si>
    <t>CODE</t>
  </si>
  <si>
    <t>SET</t>
  </si>
  <si>
    <t>Prelim_Music_Test</t>
  </si>
  <si>
    <t>Final_Music_Test</t>
  </si>
  <si>
    <t>Prelim_Timing_Penalty</t>
  </si>
  <si>
    <t>Final_Timing_Penalty</t>
  </si>
  <si>
    <t>Judges' Score Sheets</t>
  </si>
  <si>
    <t>Timing &amp; Penalty Sheets</t>
  </si>
  <si>
    <t>Judges' Masters</t>
  </si>
  <si>
    <t>Computer Tally Sheets</t>
  </si>
  <si>
    <t>Music Test Sheet</t>
  </si>
  <si>
    <t>Create Timing &amp; Penalty Sheets</t>
  </si>
  <si>
    <t>T/P Sheets Reqd</t>
  </si>
  <si>
    <t>Timing &amp; Penalty Judges Master</t>
  </si>
  <si>
    <t>Preliminary_Penalty_Master</t>
  </si>
  <si>
    <t>Final_Penalty_Master</t>
  </si>
  <si>
    <t>Compulsory/Short Program</t>
  </si>
  <si>
    <t>COUNTRY/REGION</t>
  </si>
  <si>
    <r>
      <t xml:space="preserve">(*costume problems - costume becomes hazardous, indecent or embarrassing, the chief judge 
may stop the competition and order a restart with judging to begin </t>
    </r>
    <r>
      <rPr>
        <b/>
        <i/>
        <sz val="11"/>
        <rFont val="Arial"/>
        <family val="2"/>
      </rPr>
      <t>at the beginning</t>
    </r>
    <r>
      <rPr>
        <i/>
        <sz val="11"/>
        <rFont val="Arial"/>
        <family val="2"/>
      </rPr>
      <t>.</t>
    </r>
  </si>
  <si>
    <t xml:space="preserve">YES - 
YES - 
YES - 
YES - 
YES - 
YES - </t>
  </si>
  <si>
    <t>BATON SHAFT must be made of steel &amp; the TIP/BALL must be white
The use of grip tape is optional
Grip tape can cover up to 1/2 of the shaft, divided equally from the center
Grip tape can be applied in solid, striped, or spiral fashion
Tape can be of any color(s)
Pair/Team members must use same color of grip tape on baton(s) for uniformity</t>
  </si>
  <si>
    <t>YES - 
YES -
NO -
NO -
NO -
NO -
NO -</t>
  </si>
  <si>
    <t>Athletic bandages for injury MAY BE WORN
Eyeglasses MAY BE WORN
No Sunglasses
No powder, rosin, wate, or any other substances are allowed on competition floor
No towel, sweatbands or other items are allowed on competition floor
No jewelry or body piercing allowed
Any tatoos must be covered</t>
  </si>
  <si>
    <t>OTHER
(applies to
all events)</t>
  </si>
  <si>
    <t>COMPULSORIES - SHORT PROGRAM</t>
  </si>
  <si>
    <t>Hair must be secured by any method which is not ornamentation, trim or costume jewelry</t>
  </si>
  <si>
    <t>Sleeveless leotard must be in colors of National Flag or Federation, or in recognized colours of their National Sports Federation, or in any colour providing their National Federation sports badge or emblem of the Nation is attached to the uniform
Absolutely nothing may be hung or attached to the leotard</t>
  </si>
  <si>
    <t xml:space="preserve">YES - 
NO - </t>
  </si>
  <si>
    <t>COSTUME 
WOMEN</t>
  </si>
  <si>
    <t>YES - 
YES - 
YES -
YES -
NO -</t>
  </si>
  <si>
    <t>Top with no sleeves OR short sleeves, scooped or "V" neckline
Pants must be long
One piece suit (as above) must be colors of National Flag or Federation, or in recognized colours of their National Sports Federation, or in any colour providing their National Federation sports badge or emblem of the Nation is attached to the uniform
Belts may be worn, but must comply with other costume restrictions
Absolutely nothing may be hung or attached to the uniform</t>
  </si>
  <si>
    <t>YES - 
YES - 
YES - 
YES - 
NO  -</t>
  </si>
  <si>
    <r>
      <t>Sports shoes must be worn bearing in mind this is a sporting event
Color of shoes may be: (</t>
    </r>
    <r>
      <rPr>
        <u/>
        <sz val="7"/>
        <rFont val="Arial Narrow"/>
        <family val="2"/>
      </rPr>
      <t>WOMEN</t>
    </r>
    <r>
      <rPr>
        <sz val="7"/>
        <rFont val="Arial Narrow"/>
        <family val="2"/>
      </rPr>
      <t xml:space="preserve"> - Beige, White, Black) (</t>
    </r>
    <r>
      <rPr>
        <u/>
        <sz val="7"/>
        <rFont val="Arial Narrow"/>
        <family val="2"/>
      </rPr>
      <t>MEN</t>
    </r>
    <r>
      <rPr>
        <sz val="7"/>
        <rFont val="Arial Narrow"/>
        <family val="2"/>
      </rPr>
      <t xml:space="preserve"> - Beige, White, Black or the color of the pants)
Ankle socks, if worn (must be above the ankle and below calf muscle), color of socks must be the same color as pants (men)
Tights of flesh color only may be worn 
Long Socks</t>
    </r>
  </si>
  <si>
    <t>Must be secured by any method bearing in mind this is a sport.  Hair decorations must be secured to the hair
Any hair accessory or attached costume accessory may be used, but
Must not cover any part of the face below the eyebrows and must be reasonable, bearing in mind this is a sport</t>
  </si>
  <si>
    <t>YES - 
YES - 
NO - 
NO -
NO -</t>
  </si>
  <si>
    <t>Moderate stage make up, to enhance natural facial features
Make up should be used bearing in mind this is a sporting event
No body make up, paint or glitter is allowed
Nothing stuck to the face or the body
Nothing drawn/stenciled on the face or body</t>
  </si>
  <si>
    <t>All athletes, pairs &amp; teams may wear a costume of their own choice, bearing in mind this is a sport
Athletes must perform in the same costume worn during music test and use the same baton
Pairs &amp; Teams may have any costume combination possible, bearing in mind this is a sport
No costume may cover the palms of the hands</t>
  </si>
  <si>
    <t xml:space="preserve">YES - 
YES - 
YES -
NO - </t>
  </si>
  <si>
    <t>Athletes who intentionally disregard the clothing or equipment infractions pointed out by the Floor Monitor will automatically be assessed the penalty for violation</t>
  </si>
  <si>
    <t>FOOTWEAR
&amp; LEGWEAR</t>
  </si>
  <si>
    <t>Sport shoes must be worn, bearing in mind this is a sporting event
Shoe soles must meet facility regulations
Socks or tights of choice may be worn, bearing in mind this is a sporting event</t>
  </si>
  <si>
    <t>SEMI-FINALS</t>
  </si>
  <si>
    <t>1st CHECK</t>
  </si>
  <si>
    <t>COUNTRY/REGION:</t>
  </si>
  <si>
    <t>WORLD BATON TWIRLING FEDERATION
BATON AND COSTUME INSPECTION FORM</t>
  </si>
  <si>
    <t>FOR COMPULSORIES, SHORT PROGRAM, FREESTYLE, TEAM &amp; PAIRS</t>
  </si>
  <si>
    <t>FREESTYLE EVALUATION SHEET</t>
  </si>
  <si>
    <t>Athlete Name:</t>
  </si>
  <si>
    <t>Athlete #</t>
  </si>
  <si>
    <t>0.0 - 0.6</t>
  </si>
  <si>
    <t>0.7 - 1.3</t>
  </si>
  <si>
    <t>1.4 - 2.0</t>
  </si>
  <si>
    <t>3.8 - 4.5</t>
  </si>
  <si>
    <t>2.1 - 2.8</t>
  </si>
  <si>
    <t>4.6 - 5.2</t>
  </si>
  <si>
    <t>5.3 - 6.0</t>
  </si>
  <si>
    <t>6.1 - 7.0</t>
  </si>
  <si>
    <t>7.1 - 7.6</t>
  </si>
  <si>
    <t>7.7 - 8.3</t>
  </si>
  <si>
    <t>8.4 - 9.0</t>
  </si>
  <si>
    <t>9.1 - 9.3</t>
  </si>
  <si>
    <t>9.4 - 9.7</t>
  </si>
  <si>
    <t>9.8 - 10</t>
  </si>
  <si>
    <t>Technical Merit:</t>
  </si>
  <si>
    <t>Aerials</t>
  </si>
  <si>
    <t>Rolls</t>
  </si>
  <si>
    <t>Contact</t>
  </si>
  <si>
    <t>Artistic Expression:</t>
  </si>
  <si>
    <t>Performance</t>
  </si>
  <si>
    <t>Choreography</t>
  </si>
  <si>
    <t>Musical Intepretation</t>
  </si>
  <si>
    <t>2.9 - 3.7</t>
  </si>
  <si>
    <t>Accomplished overall technical skills, maintained for a minimum of 50% of the programme.</t>
  </si>
  <si>
    <t>Strong technical skills, mostly maintained throughout programme.</t>
  </si>
  <si>
    <t>Accomplished basic technical skills, but will not be able to maintain throughout programme.</t>
  </si>
  <si>
    <t>Superior technical skills in baton, body and all 3 modes of twirling maintained throughout programme</t>
  </si>
  <si>
    <t>At the start of their twirling journey, and so correct technique only displayed on lower level material.</t>
  </si>
  <si>
    <t>Fair</t>
  </si>
  <si>
    <t>Average</t>
  </si>
  <si>
    <t>Good</t>
  </si>
  <si>
    <t>Excellent</t>
  </si>
  <si>
    <t>Superior</t>
  </si>
  <si>
    <t>ODE:</t>
  </si>
  <si>
    <t>Contact:</t>
  </si>
  <si>
    <t>Vertical</t>
  </si>
  <si>
    <t>Horizontal</t>
  </si>
  <si>
    <t>Rolls:</t>
  </si>
  <si>
    <t>Suggested Aerials = 5 for Junior, 5/6 for Senior</t>
  </si>
  <si>
    <t>Stationary Complex</t>
  </si>
  <si>
    <t>Travelling Complex</t>
  </si>
  <si>
    <t>Pure Spin</t>
  </si>
  <si>
    <t>Free</t>
  </si>
  <si>
    <t>Free 
(Senior only)</t>
  </si>
  <si>
    <t>Non-Standard Catch</t>
  </si>
  <si>
    <t>ATHLETE'S FINAL SCORE</t>
  </si>
  <si>
    <t>Technical 
Merit</t>
  </si>
  <si>
    <t>Judge's Signature</t>
  </si>
  <si>
    <t>Division:</t>
  </si>
  <si>
    <t>Preliminary_Eval_Sheets</t>
  </si>
  <si>
    <t>Judges' Eval Sheets</t>
  </si>
  <si>
    <t>Final_Eval_Sheets</t>
  </si>
  <si>
    <t>Round 1</t>
  </si>
  <si>
    <t>YOUTH</t>
  </si>
  <si>
    <t>BI 9-11</t>
  </si>
  <si>
    <t>JUNIOR</t>
  </si>
  <si>
    <t>BI 12-14</t>
  </si>
  <si>
    <t>SENIOR</t>
  </si>
  <si>
    <t>BI 15-17</t>
  </si>
  <si>
    <t>BI 18+</t>
  </si>
  <si>
    <t>N/A</t>
  </si>
  <si>
    <t>Contest Mode</t>
  </si>
  <si>
    <t>RH Vertical Finger Twirl Series</t>
  </si>
  <si>
    <t>LH Horizontal Finger Twirl Series</t>
  </si>
  <si>
    <t>2 LH Fishtails</t>
  </si>
  <si>
    <t>1 1⁄2 Continuous Horizontal Back Neck Rolls</t>
  </si>
  <si>
    <t>RH Vertical Thumb Toss, 1 Spin to L, LH Catch</t>
  </si>
  <si>
    <t>RH Vertical Thumb Toss, 1⁄2 Pivot to L, LH Blind Catch</t>
  </si>
  <si>
    <t>RH Horizontal Toss, RH Backhand Catch</t>
  </si>
  <si>
    <t>LH Horizontal Toss, 1⁄2 Pivot to R, RH Back Catch</t>
  </si>
  <si>
    <t>LH Vertical Finger Twirl Series</t>
  </si>
  <si>
    <t>RH Horizontal Finger Twirl Series</t>
  </si>
  <si>
    <t>2 RH Fishtails</t>
  </si>
  <si>
    <t>Double Elbow Roll with RA Layout</t>
  </si>
  <si>
    <t>LH Vertical Backhand Toss, RH Backhand Catch</t>
  </si>
  <si>
    <t>RH Vertical Thumb Toss, 1⁄2 Chainé Turn to R, RH Back Catch</t>
  </si>
  <si>
    <t>LH Horizontal Toss, 1 Spin to L, RH Grab</t>
  </si>
  <si>
    <t>BI 7-8</t>
  </si>
  <si>
    <t>Round 2 (If Necessary)</t>
  </si>
  <si>
    <t>Junior</t>
  </si>
  <si>
    <t>Net Freestyle Score</t>
  </si>
  <si>
    <t>Create Music Test Sheet (REQUIRED!)</t>
  </si>
  <si>
    <t>Gross Freestyle</t>
  </si>
  <si>
    <t>Net Freestyle</t>
  </si>
  <si>
    <t>ROUND 1 RECAP</t>
  </si>
  <si>
    <t>ROUND 2 RECAP</t>
  </si>
  <si>
    <t>ROUND 2 FREESTYLE TALLY SHEET</t>
  </si>
  <si>
    <t>PAIR:</t>
  </si>
  <si>
    <t>TEAM:</t>
  </si>
  <si>
    <t>OFFICIAL WBTF TIMING &amp; PENALTY SHEET (for CBTF)</t>
  </si>
  <si>
    <t xml:space="preserve">Time:  A Junior  1:30 min to 2:00 min with 10 sec. leeway (1:20 to 2:10)  </t>
  </si>
  <si>
    <t xml:space="preserve">Time:  A Senior  2:00 min to 2:30 min with 10 sec. leeway (1:50 to 2:40)  </t>
  </si>
  <si>
    <t xml:space="preserve">Time:  All BA and BI  1:30 min to 2:00 min with 10 sec. leeway (1:20 to 2:10)  </t>
  </si>
  <si>
    <t>2024 NB Provincials</t>
  </si>
  <si>
    <t>Moncton, NB</t>
  </si>
  <si>
    <t>April 27-28, 2024</t>
  </si>
  <si>
    <t>Provincial</t>
  </si>
  <si>
    <t>Joanne Moser</t>
  </si>
  <si>
    <t>Wheaton</t>
  </si>
  <si>
    <t>Elora</t>
  </si>
  <si>
    <t>ATLK</t>
  </si>
  <si>
    <t>Boomer-Searle</t>
  </si>
  <si>
    <t>Sophie</t>
  </si>
  <si>
    <t>Ouellette</t>
  </si>
  <si>
    <t>Janie</t>
  </si>
  <si>
    <t>Caissie</t>
  </si>
  <si>
    <t>Marissa</t>
  </si>
  <si>
    <t>ETIN</t>
  </si>
  <si>
    <t>WHEE</t>
  </si>
  <si>
    <t>BOOS</t>
  </si>
  <si>
    <t>OUEJ</t>
  </si>
  <si>
    <t>CAIM</t>
  </si>
  <si>
    <t>Elora Wheaton</t>
  </si>
  <si>
    <t>Sophie Boomer-Searle</t>
  </si>
  <si>
    <t>Janie Ouellette</t>
  </si>
  <si>
    <t>Marissa Caissie</t>
  </si>
  <si>
    <t>Order of Appearance for Freestyle Round 1</t>
  </si>
  <si>
    <t>ROUND 1 FREESTYLE TALLY SHEET</t>
  </si>
  <si>
    <t>Brenda Cooper</t>
  </si>
  <si>
    <t>Order of Appearance for Freestyle Round 2</t>
  </si>
  <si>
    <t>Loren Dermody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</si>
</sst>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quot;$&quot;* #,##0.00_);_(&quot;$&quot;* \(#,##0.00\);_(&quot;$&quot;* &quot;-&quot;??_);_(@_)"/>
    <numFmt numFmtId="165" formatCode="#."/>
    <numFmt numFmtId="166" formatCode="0.0"/>
    <numFmt numFmtId="167" formatCode="0.0000"/>
    <numFmt numFmtId="168" formatCode="\ "/>
    <numFmt numFmtId="169" formatCode="0."/>
  </numFmts>
  <fonts count="83">
    <font>
      <sz val="12"/>
      <name val="Times"/>
    </font>
    <font>
      <sz val="10"/>
      <name val="Geneva"/>
    </font>
    <font>
      <sz val="12"/>
      <name val="Times"/>
    </font>
    <font>
      <sz val="10"/>
      <name val="Arial"/>
      <family val="2"/>
    </font>
    <font>
      <sz val="10"/>
      <name val="Arial"/>
      <family val="2"/>
    </font>
    <font>
      <b/>
      <sz val="18"/>
      <name val="Arial"/>
      <family val="2"/>
    </font>
    <font>
      <sz val="14"/>
      <name val="Arial"/>
      <family val="2"/>
    </font>
    <font>
      <b/>
      <sz val="12"/>
      <name val="Arial"/>
      <family val="2"/>
    </font>
    <font>
      <b/>
      <sz val="16"/>
      <name val="Arial"/>
      <family val="2"/>
    </font>
    <font>
      <b/>
      <u/>
      <sz val="18"/>
      <name val="Arial"/>
      <family val="2"/>
    </font>
    <font>
      <b/>
      <u/>
      <sz val="12"/>
      <name val="Arial"/>
      <family val="2"/>
    </font>
    <font>
      <sz val="12"/>
      <name val="Arial"/>
      <family val="2"/>
    </font>
    <font>
      <sz val="12"/>
      <color indexed="9"/>
      <name val="Arial"/>
      <family val="2"/>
    </font>
    <font>
      <sz val="10"/>
      <color indexed="9"/>
      <name val="Arial"/>
      <family val="2"/>
    </font>
    <font>
      <b/>
      <sz val="14"/>
      <name val="Arial"/>
      <family val="2"/>
    </font>
    <font>
      <sz val="14"/>
      <color indexed="9"/>
      <name val="Arial"/>
      <family val="2"/>
    </font>
    <font>
      <sz val="18"/>
      <name val="Arial"/>
      <family val="2"/>
    </font>
    <font>
      <b/>
      <u/>
      <sz val="14"/>
      <name val="Arial"/>
      <family val="2"/>
    </font>
    <font>
      <b/>
      <i/>
      <sz val="14"/>
      <name val="Arial"/>
      <family val="2"/>
    </font>
    <font>
      <i/>
      <sz val="14"/>
      <name val="Arial"/>
      <family val="2"/>
    </font>
    <font>
      <sz val="16"/>
      <name val="Arial"/>
      <family val="2"/>
    </font>
    <font>
      <sz val="7"/>
      <name val="Arial"/>
      <family val="2"/>
    </font>
    <font>
      <i/>
      <sz val="16"/>
      <name val="Arial"/>
      <family val="2"/>
    </font>
    <font>
      <b/>
      <sz val="14"/>
      <name val="Arial Black"/>
      <family val="2"/>
    </font>
    <font>
      <b/>
      <sz val="12"/>
      <name val="Arial Black"/>
      <family val="2"/>
    </font>
    <font>
      <sz val="10"/>
      <name val="Arial Narrow"/>
      <family val="2"/>
    </font>
    <font>
      <b/>
      <sz val="10"/>
      <name val="Arial Narrow"/>
      <family val="2"/>
    </font>
    <font>
      <b/>
      <sz val="8"/>
      <name val="Arial Narrow"/>
      <family val="2"/>
    </font>
    <font>
      <b/>
      <sz val="12"/>
      <name val="Arial Narrow"/>
      <family val="2"/>
    </font>
    <font>
      <b/>
      <sz val="9"/>
      <name val="Arial Narrow"/>
      <family val="2"/>
    </font>
    <font>
      <sz val="9"/>
      <name val="Arial Narrow"/>
      <family val="2"/>
    </font>
    <font>
      <b/>
      <sz val="7"/>
      <name val="Arial Narrow"/>
      <family val="2"/>
    </font>
    <font>
      <sz val="7"/>
      <name val="Arial Narrow"/>
      <family val="2"/>
    </font>
    <font>
      <u/>
      <sz val="7"/>
      <name val="Arial Narrow"/>
      <family val="2"/>
    </font>
    <font>
      <sz val="7"/>
      <name val="Arial"/>
      <family val="2"/>
    </font>
    <font>
      <sz val="8"/>
      <name val="Arial"/>
      <family val="2"/>
    </font>
    <font>
      <b/>
      <sz val="16"/>
      <color indexed="8"/>
      <name val="Arial"/>
      <family val="2"/>
    </font>
    <font>
      <b/>
      <sz val="10"/>
      <color indexed="8"/>
      <name val="Arial"/>
      <family val="2"/>
    </font>
    <font>
      <b/>
      <sz val="10"/>
      <name val="Arial"/>
      <family val="2"/>
    </font>
    <font>
      <b/>
      <sz val="10"/>
      <name val="Arial"/>
      <family val="2"/>
    </font>
    <font>
      <sz val="12"/>
      <color indexed="8"/>
      <name val="Arial"/>
      <family val="2"/>
    </font>
    <font>
      <sz val="10"/>
      <color indexed="8"/>
      <name val="Arial"/>
      <family val="2"/>
    </font>
    <font>
      <b/>
      <sz val="14"/>
      <color indexed="9"/>
      <name val="Arial"/>
      <family val="2"/>
    </font>
    <font>
      <u/>
      <sz val="12"/>
      <name val="Arial"/>
      <family val="2"/>
    </font>
    <font>
      <u/>
      <sz val="16"/>
      <name val="Arial"/>
      <family val="2"/>
    </font>
    <font>
      <u/>
      <sz val="14"/>
      <name val="Arial"/>
      <family val="2"/>
    </font>
    <font>
      <sz val="16"/>
      <color indexed="13"/>
      <name val="Arial"/>
      <family val="2"/>
    </font>
    <font>
      <sz val="10"/>
      <color indexed="13"/>
      <name val="Arial"/>
      <family val="2"/>
    </font>
    <font>
      <b/>
      <i/>
      <sz val="10"/>
      <name val="Arial"/>
      <family val="2"/>
    </font>
    <font>
      <b/>
      <sz val="12"/>
      <color indexed="9"/>
      <name val="Arial"/>
      <family val="2"/>
    </font>
    <font>
      <b/>
      <sz val="20"/>
      <name val="Arial"/>
      <family val="2"/>
    </font>
    <font>
      <sz val="8"/>
      <color indexed="81"/>
      <name val="Tahoma"/>
      <family val="2"/>
    </font>
    <font>
      <b/>
      <sz val="11"/>
      <name val="Arial"/>
      <family val="2"/>
    </font>
    <font>
      <sz val="11"/>
      <name val="Arial"/>
      <family val="2"/>
    </font>
    <font>
      <i/>
      <sz val="11"/>
      <name val="Arial"/>
      <family val="2"/>
    </font>
    <font>
      <i/>
      <sz val="8"/>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62"/>
      <name val="Cambria"/>
      <family val="2"/>
    </font>
    <font>
      <b/>
      <sz val="11"/>
      <color indexed="8"/>
      <name val="Calibri"/>
      <family val="2"/>
    </font>
    <font>
      <sz val="11"/>
      <color indexed="10"/>
      <name val="Calibri"/>
      <family val="2"/>
    </font>
    <font>
      <b/>
      <u/>
      <sz val="10"/>
      <name val="Arial"/>
      <family val="2"/>
    </font>
    <font>
      <u/>
      <sz val="10"/>
      <name val="Arial"/>
      <family val="2"/>
    </font>
    <font>
      <b/>
      <i/>
      <sz val="12"/>
      <name val="Arial"/>
      <family val="2"/>
    </font>
    <font>
      <b/>
      <sz val="12"/>
      <name val="Arial"/>
      <family val="2"/>
    </font>
    <font>
      <sz val="10"/>
      <color indexed="10"/>
      <name val="Arial"/>
      <family val="2"/>
    </font>
    <font>
      <b/>
      <i/>
      <sz val="11"/>
      <name val="Arial"/>
      <family val="2"/>
    </font>
    <font>
      <sz val="10"/>
      <name val="Times"/>
    </font>
    <font>
      <sz val="8"/>
      <name val="Arial Narrow"/>
      <family val="2"/>
    </font>
    <font>
      <b/>
      <sz val="14"/>
      <color theme="0"/>
      <name val="Arial"/>
      <family val="2"/>
    </font>
    <font>
      <sz val="14"/>
      <color theme="0"/>
      <name val="Arial"/>
      <family val="2"/>
    </font>
  </fonts>
  <fills count="21">
    <fill>
      <patternFill patternType="none"/>
    </fill>
    <fill>
      <patternFill patternType="gray125"/>
    </fill>
    <fill>
      <patternFill patternType="solid">
        <fgColor indexed="47"/>
      </patternFill>
    </fill>
    <fill>
      <patternFill patternType="solid">
        <fgColor indexed="29"/>
      </patternFill>
    </fill>
    <fill>
      <patternFill patternType="solid">
        <fgColor indexed="26"/>
      </patternFill>
    </fill>
    <fill>
      <patternFill patternType="solid">
        <fgColor indexed="27"/>
      </patternFill>
    </fill>
    <fill>
      <patternFill patternType="solid">
        <fgColor indexed="22"/>
      </patternFill>
    </fill>
    <fill>
      <patternFill patternType="solid">
        <fgColor indexed="43"/>
      </patternFill>
    </fill>
    <fill>
      <patternFill patternType="solid">
        <fgColor indexed="44"/>
      </patternFill>
    </fill>
    <fill>
      <patternFill patternType="solid">
        <fgColor indexed="49"/>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45"/>
      </patternFill>
    </fill>
    <fill>
      <patternFill patternType="solid">
        <fgColor indexed="9"/>
      </patternFill>
    </fill>
    <fill>
      <patternFill patternType="solid">
        <fgColor indexed="55"/>
      </patternFill>
    </fill>
    <fill>
      <patternFill patternType="solid">
        <fgColor indexed="42"/>
      </patternFill>
    </fill>
    <fill>
      <patternFill patternType="solid">
        <fgColor indexed="9"/>
        <bgColor indexed="64"/>
      </patternFill>
    </fill>
    <fill>
      <patternFill patternType="solid">
        <fgColor indexed="22"/>
        <bgColor indexed="64"/>
      </patternFill>
    </fill>
    <fill>
      <patternFill patternType="solid">
        <fgColor indexed="23"/>
        <bgColor indexed="64"/>
      </patternFill>
    </fill>
  </fills>
  <borders count="7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diagonal/>
    </border>
    <border>
      <left style="medium">
        <color indexed="64"/>
      </left>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bottom style="double">
        <color indexed="64"/>
      </bottom>
      <diagonal/>
    </border>
    <border>
      <left style="medium">
        <color indexed="64"/>
      </left>
      <right style="medium">
        <color indexed="64"/>
      </right>
      <top style="medium">
        <color indexed="64"/>
      </top>
      <bottom style="medium">
        <color indexed="64"/>
      </bottom>
      <diagonal/>
    </border>
    <border diagonalUp="1" diagonalDown="1">
      <left style="medium">
        <color indexed="64"/>
      </left>
      <right style="medium">
        <color indexed="64"/>
      </right>
      <top style="medium">
        <color indexed="64"/>
      </top>
      <bottom/>
      <diagonal style="medium">
        <color indexed="64"/>
      </diagonal>
    </border>
    <border>
      <left style="medium">
        <color indexed="64"/>
      </left>
      <right style="medium">
        <color indexed="64"/>
      </right>
      <top style="medium">
        <color indexed="64"/>
      </top>
      <bottom/>
      <diagonal/>
    </border>
    <border diagonalUp="1" diagonalDown="1">
      <left style="medium">
        <color indexed="64"/>
      </left>
      <right style="medium">
        <color indexed="64"/>
      </right>
      <top/>
      <bottom style="medium">
        <color indexed="64"/>
      </bottom>
      <diagonal style="medium">
        <color indexed="64"/>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double">
        <color indexed="64"/>
      </bottom>
      <diagonal/>
    </border>
    <border>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style="medium">
        <color indexed="64"/>
      </right>
      <top style="medium">
        <color indexed="64"/>
      </top>
      <bottom style="double">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medium">
        <color indexed="64"/>
      </left>
      <right/>
      <top style="thin">
        <color indexed="64"/>
      </top>
      <bottom/>
      <diagonal/>
    </border>
    <border diagonalUp="1" diagonalDown="1">
      <left style="medium">
        <color indexed="64"/>
      </left>
      <right style="medium">
        <color indexed="64"/>
      </right>
      <top style="thin">
        <color indexed="64"/>
      </top>
      <bottom style="thin">
        <color indexed="64"/>
      </bottom>
      <diagonal style="medium">
        <color indexed="64"/>
      </diagonal>
    </border>
    <border>
      <left style="thin">
        <color indexed="64"/>
      </left>
      <right style="thin">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s>
  <cellStyleXfs count="52">
    <xf numFmtId="0" fontId="0" fillId="0" borderId="0">
      <protection locked="0"/>
    </xf>
    <xf numFmtId="0" fontId="56" fillId="2" borderId="0" applyNumberFormat="0" applyBorder="0" applyAlignment="0" applyProtection="0"/>
    <xf numFmtId="0" fontId="56" fillId="3" borderId="0" applyNumberFormat="0" applyBorder="0" applyAlignment="0" applyProtection="0"/>
    <xf numFmtId="0" fontId="56" fillId="4" borderId="0" applyNumberFormat="0" applyBorder="0" applyAlignment="0" applyProtection="0"/>
    <xf numFmtId="0" fontId="56" fillId="2" borderId="0" applyNumberFormat="0" applyBorder="0" applyAlignment="0" applyProtection="0"/>
    <xf numFmtId="0" fontId="56" fillId="5" borderId="0" applyNumberFormat="0" applyBorder="0" applyAlignment="0" applyProtection="0"/>
    <xf numFmtId="0" fontId="56" fillId="4" borderId="0" applyNumberFormat="0" applyBorder="0" applyAlignment="0" applyProtection="0"/>
    <xf numFmtId="0" fontId="56" fillId="6" borderId="0" applyNumberFormat="0" applyBorder="0" applyAlignment="0" applyProtection="0"/>
    <xf numFmtId="0" fontId="56" fillId="3" borderId="0" applyNumberFormat="0" applyBorder="0" applyAlignment="0" applyProtection="0"/>
    <xf numFmtId="0" fontId="56" fillId="7" borderId="0" applyNumberFormat="0" applyBorder="0" applyAlignment="0" applyProtection="0"/>
    <xf numFmtId="0" fontId="56" fillId="6" borderId="0" applyNumberFormat="0" applyBorder="0" applyAlignment="0" applyProtection="0"/>
    <xf numFmtId="0" fontId="56" fillId="8" borderId="0" applyNumberFormat="0" applyBorder="0" applyAlignment="0" applyProtection="0"/>
    <xf numFmtId="0" fontId="56" fillId="7" borderId="0" applyNumberFormat="0" applyBorder="0" applyAlignment="0" applyProtection="0"/>
    <xf numFmtId="0" fontId="57" fillId="9" borderId="0" applyNumberFormat="0" applyBorder="0" applyAlignment="0" applyProtection="0"/>
    <xf numFmtId="0" fontId="57" fillId="3" borderId="0" applyNumberFormat="0" applyBorder="0" applyAlignment="0" applyProtection="0"/>
    <xf numFmtId="0" fontId="57" fillId="7" borderId="0" applyNumberFormat="0" applyBorder="0" applyAlignment="0" applyProtection="0"/>
    <xf numFmtId="0" fontId="57" fillId="6" borderId="0" applyNumberFormat="0" applyBorder="0" applyAlignment="0" applyProtection="0"/>
    <xf numFmtId="0" fontId="57" fillId="9" borderId="0" applyNumberFormat="0" applyBorder="0" applyAlignment="0" applyProtection="0"/>
    <xf numFmtId="0" fontId="57" fillId="3" borderId="0" applyNumberFormat="0" applyBorder="0" applyAlignment="0" applyProtection="0"/>
    <xf numFmtId="0" fontId="57" fillId="9" borderId="0" applyNumberFormat="0" applyBorder="0" applyAlignment="0" applyProtection="0"/>
    <xf numFmtId="0" fontId="57" fillId="10" borderId="0" applyNumberFormat="0" applyBorder="0" applyAlignment="0" applyProtection="0"/>
    <xf numFmtId="0" fontId="57" fillId="11" borderId="0" applyNumberFormat="0" applyBorder="0" applyAlignment="0" applyProtection="0"/>
    <xf numFmtId="0" fontId="57" fillId="12" borderId="0" applyNumberFormat="0" applyBorder="0" applyAlignment="0" applyProtection="0"/>
    <xf numFmtId="0" fontId="57" fillId="9" borderId="0" applyNumberFormat="0" applyBorder="0" applyAlignment="0" applyProtection="0"/>
    <xf numFmtId="0" fontId="57" fillId="13" borderId="0" applyNumberFormat="0" applyBorder="0" applyAlignment="0" applyProtection="0"/>
    <xf numFmtId="0" fontId="58" fillId="14" borderId="0" applyNumberFormat="0" applyBorder="0" applyAlignment="0" applyProtection="0"/>
    <xf numFmtId="0" fontId="59" fillId="15" borderId="1" applyNumberFormat="0" applyAlignment="0" applyProtection="0"/>
    <xf numFmtId="0" fontId="60" fillId="16" borderId="2" applyNumberFormat="0" applyAlignment="0" applyProtection="0"/>
    <xf numFmtId="164" fontId="1" fillId="0" borderId="0" applyFont="0" applyFill="0" applyBorder="0" applyAlignment="0" applyProtection="0"/>
    <xf numFmtId="0" fontId="61" fillId="0" borderId="0" applyNumberFormat="0" applyFill="0" applyBorder="0" applyAlignment="0" applyProtection="0"/>
    <xf numFmtId="0" fontId="62" fillId="17" borderId="0" applyNumberFormat="0" applyBorder="0" applyAlignment="0" applyProtection="0"/>
    <xf numFmtId="0" fontId="63" fillId="0" borderId="3" applyNumberFormat="0" applyFill="0" applyAlignment="0" applyProtection="0"/>
    <xf numFmtId="0" fontId="64" fillId="0" borderId="4" applyNumberFormat="0" applyFill="0" applyAlignment="0" applyProtection="0"/>
    <xf numFmtId="0" fontId="65" fillId="0" borderId="5" applyNumberFormat="0" applyFill="0" applyAlignment="0" applyProtection="0"/>
    <xf numFmtId="0" fontId="65" fillId="0" borderId="0" applyNumberFormat="0" applyFill="0" applyBorder="0" applyAlignment="0" applyProtection="0"/>
    <xf numFmtId="0" fontId="66" fillId="7" borderId="1" applyNumberFormat="0" applyAlignment="0" applyProtection="0"/>
    <xf numFmtId="0" fontId="67" fillId="0" borderId="6" applyNumberFormat="0" applyFill="0" applyAlignment="0" applyProtection="0"/>
    <xf numFmtId="0" fontId="68" fillId="7" borderId="0" applyNumberFormat="0" applyBorder="0" applyAlignment="0" applyProtection="0"/>
    <xf numFmtId="0" fontId="3" fillId="0" borderId="0"/>
    <xf numFmtId="0" fontId="2" fillId="0" borderId="0">
      <protection locked="0"/>
    </xf>
    <xf numFmtId="0" fontId="2" fillId="0" borderId="0">
      <protection locked="0"/>
    </xf>
    <xf numFmtId="0" fontId="3" fillId="0" borderId="0"/>
    <xf numFmtId="0" fontId="2" fillId="0" borderId="0">
      <protection locked="0"/>
    </xf>
    <xf numFmtId="0" fontId="3" fillId="0" borderId="0"/>
    <xf numFmtId="0" fontId="3" fillId="0" borderId="0"/>
    <xf numFmtId="0" fontId="2" fillId="0" borderId="0">
      <protection locked="0"/>
    </xf>
    <xf numFmtId="0" fontId="3" fillId="0" borderId="0"/>
    <xf numFmtId="0" fontId="3" fillId="4" borderId="7" applyNumberFormat="0" applyFont="0" applyAlignment="0" applyProtection="0"/>
    <xf numFmtId="0" fontId="69" fillId="15" borderId="8" applyNumberFormat="0" applyAlignment="0" applyProtection="0"/>
    <xf numFmtId="0" fontId="70" fillId="0" borderId="0" applyNumberFormat="0" applyFill="0" applyBorder="0" applyAlignment="0" applyProtection="0"/>
    <xf numFmtId="0" fontId="71" fillId="0" borderId="9" applyNumberFormat="0" applyFill="0" applyAlignment="0" applyProtection="0"/>
    <xf numFmtId="0" fontId="72" fillId="0" borderId="0" applyNumberFormat="0" applyFill="0" applyBorder="0" applyAlignment="0" applyProtection="0"/>
  </cellStyleXfs>
  <cellXfs count="703">
    <xf numFmtId="0" fontId="0" fillId="0" borderId="0" xfId="0">
      <protection locked="0"/>
    </xf>
    <xf numFmtId="0" fontId="4" fillId="0" borderId="0" xfId="0" applyFont="1" applyProtection="1"/>
    <xf numFmtId="0" fontId="5" fillId="0" borderId="0" xfId="0" applyFont="1" applyAlignment="1" applyProtection="1">
      <alignment horizontal="centerContinuous"/>
    </xf>
    <xf numFmtId="0" fontId="6" fillId="0" borderId="0" xfId="0" applyFont="1" applyAlignment="1" applyProtection="1">
      <alignment horizontal="centerContinuous"/>
    </xf>
    <xf numFmtId="0" fontId="4" fillId="0" borderId="0" xfId="0" applyFont="1" applyAlignment="1" applyProtection="1">
      <alignment horizontal="centerContinuous"/>
    </xf>
    <xf numFmtId="0" fontId="7" fillId="0" borderId="0" xfId="0" applyFont="1" applyAlignment="1" applyProtection="1">
      <alignment horizontal="right"/>
    </xf>
    <xf numFmtId="0" fontId="6" fillId="0" borderId="0" xfId="0" applyFont="1">
      <protection locked="0"/>
    </xf>
    <xf numFmtId="0" fontId="7" fillId="0" borderId="0" xfId="0" applyFont="1" applyAlignment="1" applyProtection="1">
      <alignment horizontal="right" wrapText="1"/>
    </xf>
    <xf numFmtId="17" fontId="6" fillId="0" borderId="0" xfId="0" applyNumberFormat="1" applyFont="1">
      <protection locked="0"/>
    </xf>
    <xf numFmtId="0" fontId="5" fillId="0" borderId="0" xfId="0" applyFont="1" applyAlignment="1" applyProtection="1">
      <alignment horizontal="right"/>
    </xf>
    <xf numFmtId="0" fontId="8" fillId="0" borderId="0" xfId="0" applyFont="1">
      <protection locked="0"/>
    </xf>
    <xf numFmtId="0" fontId="4" fillId="0" borderId="0" xfId="0" applyFont="1" applyAlignment="1" applyProtection="1">
      <alignment horizontal="right"/>
    </xf>
    <xf numFmtId="0" fontId="6" fillId="0" borderId="0" xfId="0" applyFont="1" applyProtection="1"/>
    <xf numFmtId="0" fontId="4" fillId="0" borderId="10" xfId="0" applyFont="1" applyBorder="1" applyProtection="1"/>
    <xf numFmtId="0" fontId="4" fillId="0" borderId="10" xfId="0" applyFont="1" applyBorder="1" applyAlignment="1" applyProtection="1">
      <alignment horizontal="right"/>
    </xf>
    <xf numFmtId="0" fontId="6" fillId="0" borderId="10" xfId="0" applyFont="1" applyBorder="1" applyProtection="1"/>
    <xf numFmtId="0" fontId="9" fillId="0" borderId="0" xfId="0" applyFont="1" applyAlignment="1" applyProtection="1">
      <alignment horizontal="right"/>
    </xf>
    <xf numFmtId="0" fontId="10" fillId="0" borderId="0" xfId="0" applyFont="1" applyAlignment="1" applyProtection="1">
      <alignment horizontal="right"/>
    </xf>
    <xf numFmtId="0" fontId="11" fillId="0" borderId="0" xfId="0" applyFont="1" applyProtection="1"/>
    <xf numFmtId="0" fontId="4" fillId="0" borderId="0" xfId="0" applyFont="1" applyAlignment="1" applyProtection="1">
      <alignment horizontal="left"/>
    </xf>
    <xf numFmtId="165" fontId="4" fillId="0" borderId="0" xfId="0" quotePrefix="1" applyNumberFormat="1" applyFont="1" applyAlignment="1" applyProtection="1">
      <alignment horizontal="left"/>
    </xf>
    <xf numFmtId="0" fontId="12" fillId="0" borderId="0" xfId="0" applyFont="1" applyProtection="1"/>
    <xf numFmtId="0" fontId="12" fillId="0" borderId="0" xfId="0" applyFont="1" applyAlignment="1" applyProtection="1">
      <alignment horizontal="right"/>
    </xf>
    <xf numFmtId="0" fontId="12" fillId="0" borderId="0" xfId="0" applyFont="1" applyAlignment="1" applyProtection="1">
      <alignment horizontal="left"/>
    </xf>
    <xf numFmtId="0" fontId="11" fillId="0" borderId="0" xfId="0" applyFont="1" applyAlignment="1" applyProtection="1">
      <alignment horizontal="left"/>
    </xf>
    <xf numFmtId="0" fontId="13" fillId="0" borderId="0" xfId="0" applyFont="1" applyAlignment="1" applyProtection="1">
      <alignment horizontal="left"/>
    </xf>
    <xf numFmtId="165" fontId="13" fillId="0" borderId="0" xfId="0" quotePrefix="1" applyNumberFormat="1" applyFont="1" applyAlignment="1" applyProtection="1">
      <alignment horizontal="left"/>
    </xf>
    <xf numFmtId="0" fontId="13" fillId="0" borderId="0" xfId="0" applyFont="1" applyProtection="1"/>
    <xf numFmtId="165" fontId="4" fillId="0" borderId="0" xfId="0" applyNumberFormat="1" applyFont="1" applyProtection="1"/>
    <xf numFmtId="0" fontId="14" fillId="0" borderId="0" xfId="0" applyFont="1" applyAlignment="1" applyProtection="1">
      <alignment horizontal="left"/>
    </xf>
    <xf numFmtId="0" fontId="15" fillId="0" borderId="0" xfId="0" applyFont="1" applyProtection="1"/>
    <xf numFmtId="165" fontId="14" fillId="0" borderId="0" xfId="0" applyNumberFormat="1" applyFont="1" applyAlignment="1" applyProtection="1">
      <alignment horizontal="left"/>
    </xf>
    <xf numFmtId="165" fontId="5" fillId="0" borderId="0" xfId="0" applyNumberFormat="1" applyFont="1" applyAlignment="1" applyProtection="1">
      <alignment horizontal="centerContinuous"/>
    </xf>
    <xf numFmtId="0" fontId="11" fillId="0" borderId="0" xfId="0" applyFont="1" applyAlignment="1" applyProtection="1">
      <alignment horizontal="centerContinuous"/>
    </xf>
    <xf numFmtId="0" fontId="16" fillId="0" borderId="0" xfId="0" applyFont="1" applyAlignment="1" applyProtection="1">
      <alignment horizontal="centerContinuous"/>
    </xf>
    <xf numFmtId="0" fontId="16" fillId="0" borderId="0" xfId="0" applyFont="1" applyProtection="1"/>
    <xf numFmtId="165" fontId="16" fillId="0" borderId="0" xfId="0" applyNumberFormat="1" applyFont="1" applyProtection="1"/>
    <xf numFmtId="0" fontId="16" fillId="0" borderId="0" xfId="0" applyFont="1" applyAlignment="1" applyProtection="1">
      <alignment horizontal="center"/>
    </xf>
    <xf numFmtId="0" fontId="17" fillId="0" borderId="0" xfId="0" applyFont="1" applyProtection="1"/>
    <xf numFmtId="0" fontId="11" fillId="0" borderId="0" xfId="0" applyFont="1" applyAlignment="1" applyProtection="1">
      <alignment horizontal="center"/>
    </xf>
    <xf numFmtId="165" fontId="11" fillId="0" borderId="0" xfId="0" applyNumberFormat="1" applyFont="1" applyProtection="1"/>
    <xf numFmtId="0" fontId="3" fillId="0" borderId="0" xfId="41"/>
    <xf numFmtId="0" fontId="3" fillId="0" borderId="11" xfId="41" applyBorder="1"/>
    <xf numFmtId="0" fontId="3" fillId="0" borderId="12" xfId="41" applyBorder="1"/>
    <xf numFmtId="165" fontId="20" fillId="0" borderId="0" xfId="39" applyNumberFormat="1" applyFont="1" applyAlignment="1" applyProtection="1">
      <alignment horizontal="center"/>
    </xf>
    <xf numFmtId="0" fontId="20" fillId="0" borderId="0" xfId="39" applyFont="1" applyProtection="1"/>
    <xf numFmtId="0" fontId="20" fillId="0" borderId="0" xfId="39" applyFont="1">
      <protection locked="0"/>
    </xf>
    <xf numFmtId="165" fontId="6" fillId="0" borderId="13" xfId="39" applyNumberFormat="1" applyFont="1" applyBorder="1" applyAlignment="1" applyProtection="1">
      <alignment horizontal="centerContinuous"/>
    </xf>
    <xf numFmtId="165" fontId="6" fillId="0" borderId="14" xfId="39" applyNumberFormat="1" applyFont="1" applyBorder="1" applyAlignment="1" applyProtection="1">
      <alignment horizontal="centerContinuous"/>
    </xf>
    <xf numFmtId="165" fontId="6" fillId="0" borderId="15" xfId="39" applyNumberFormat="1" applyFont="1" applyBorder="1" applyAlignment="1" applyProtection="1">
      <alignment horizontal="centerContinuous"/>
    </xf>
    <xf numFmtId="165" fontId="6" fillId="0" borderId="16" xfId="39" applyNumberFormat="1" applyFont="1" applyBorder="1" applyAlignment="1" applyProtection="1">
      <alignment horizontal="centerContinuous"/>
    </xf>
    <xf numFmtId="165" fontId="6" fillId="0" borderId="0" xfId="39" applyNumberFormat="1" applyFont="1" applyAlignment="1" applyProtection="1">
      <alignment horizontal="centerContinuous"/>
    </xf>
    <xf numFmtId="165" fontId="6" fillId="0" borderId="17" xfId="39" applyNumberFormat="1" applyFont="1" applyBorder="1" applyAlignment="1" applyProtection="1">
      <alignment horizontal="centerContinuous"/>
    </xf>
    <xf numFmtId="0" fontId="21" fillId="0" borderId="18" xfId="39" applyFont="1" applyBorder="1">
      <protection locked="0"/>
    </xf>
    <xf numFmtId="0" fontId="20" fillId="0" borderId="19" xfId="39" applyFont="1" applyBorder="1">
      <protection locked="0"/>
    </xf>
    <xf numFmtId="165" fontId="6" fillId="0" borderId="19" xfId="39" applyNumberFormat="1" applyFont="1" applyBorder="1" applyAlignment="1" applyProtection="1">
      <alignment horizontal="right"/>
    </xf>
    <xf numFmtId="165" fontId="6" fillId="0" borderId="19" xfId="39" applyNumberFormat="1" applyFont="1" applyBorder="1" applyAlignment="1" applyProtection="1">
      <alignment horizontal="left"/>
    </xf>
    <xf numFmtId="165" fontId="6" fillId="0" borderId="20" xfId="39" applyNumberFormat="1" applyFont="1" applyBorder="1" applyAlignment="1" applyProtection="1">
      <alignment horizontal="left"/>
    </xf>
    <xf numFmtId="0" fontId="20" fillId="0" borderId="21" xfId="39" applyFont="1" applyBorder="1">
      <protection locked="0"/>
    </xf>
    <xf numFmtId="0" fontId="3" fillId="0" borderId="0" xfId="43"/>
    <xf numFmtId="0" fontId="25" fillId="0" borderId="0" xfId="43" applyFont="1"/>
    <xf numFmtId="0" fontId="26" fillId="0" borderId="22" xfId="43" applyFont="1" applyBorder="1" applyAlignment="1">
      <alignment vertical="center"/>
    </xf>
    <xf numFmtId="0" fontId="29" fillId="0" borderId="0" xfId="43" applyFont="1" applyAlignment="1">
      <alignment vertical="center"/>
    </xf>
    <xf numFmtId="0" fontId="26" fillId="0" borderId="0" xfId="43" applyFont="1" applyAlignment="1">
      <alignment wrapText="1"/>
    </xf>
    <xf numFmtId="0" fontId="26" fillId="0" borderId="14" xfId="43" applyFont="1" applyBorder="1"/>
    <xf numFmtId="0" fontId="26" fillId="0" borderId="0" xfId="43" applyFont="1"/>
    <xf numFmtId="0" fontId="31" fillId="0" borderId="23" xfId="43" applyFont="1" applyBorder="1" applyAlignment="1">
      <alignment vertical="center"/>
    </xf>
    <xf numFmtId="0" fontId="31" fillId="0" borderId="24" xfId="43" applyFont="1" applyBorder="1" applyAlignment="1">
      <alignment vertical="center" wrapText="1"/>
    </xf>
    <xf numFmtId="0" fontId="32" fillId="0" borderId="0" xfId="43" applyFont="1" applyAlignment="1">
      <alignment vertical="top"/>
    </xf>
    <xf numFmtId="0" fontId="31" fillId="0" borderId="21" xfId="43" applyFont="1" applyBorder="1" applyAlignment="1">
      <alignment vertical="top"/>
    </xf>
    <xf numFmtId="0" fontId="32" fillId="0" borderId="25" xfId="43" applyFont="1" applyBorder="1" applyAlignment="1">
      <alignment vertical="top"/>
    </xf>
    <xf numFmtId="0" fontId="26" fillId="0" borderId="22" xfId="43" applyFont="1" applyBorder="1"/>
    <xf numFmtId="0" fontId="29" fillId="0" borderId="22" xfId="43" applyFont="1" applyBorder="1" applyAlignment="1">
      <alignment horizontal="centerContinuous" wrapText="1"/>
    </xf>
    <xf numFmtId="0" fontId="29" fillId="0" borderId="21" xfId="43" applyFont="1" applyBorder="1" applyAlignment="1">
      <alignment horizontal="centerContinuous" wrapText="1"/>
    </xf>
    <xf numFmtId="0" fontId="25" fillId="0" borderId="0" xfId="43" applyFont="1" applyAlignment="1">
      <alignment vertical="top" wrapText="1"/>
    </xf>
    <xf numFmtId="0" fontId="32" fillId="0" borderId="0" xfId="43" applyFont="1" applyAlignment="1">
      <alignment vertical="top" wrapText="1"/>
    </xf>
    <xf numFmtId="0" fontId="3" fillId="0" borderId="0" xfId="43" applyAlignment="1">
      <alignment vertical="top" wrapText="1"/>
    </xf>
    <xf numFmtId="0" fontId="34" fillId="0" borderId="0" xfId="43" applyFont="1" applyAlignment="1">
      <alignment vertical="top"/>
    </xf>
    <xf numFmtId="0" fontId="34" fillId="0" borderId="0" xfId="43" applyFont="1" applyAlignment="1">
      <alignment vertical="top" wrapText="1"/>
    </xf>
    <xf numFmtId="0" fontId="3" fillId="0" borderId="0" xfId="43" applyAlignment="1">
      <alignment vertical="top"/>
    </xf>
    <xf numFmtId="0" fontId="35" fillId="0" borderId="0" xfId="43" applyFont="1" applyAlignment="1">
      <alignment vertical="top"/>
    </xf>
    <xf numFmtId="0" fontId="35" fillId="0" borderId="0" xfId="43" applyFont="1"/>
    <xf numFmtId="0" fontId="36" fillId="0" borderId="22" xfId="44" applyFont="1" applyBorder="1" applyAlignment="1">
      <alignment horizontal="centerContinuous" vertical="center"/>
    </xf>
    <xf numFmtId="0" fontId="36" fillId="0" borderId="21" xfId="44" applyFont="1" applyBorder="1" applyAlignment="1">
      <alignment horizontal="centerContinuous" vertical="center"/>
    </xf>
    <xf numFmtId="0" fontId="36" fillId="0" borderId="25" xfId="44" applyFont="1" applyBorder="1" applyAlignment="1">
      <alignment horizontal="centerContinuous" vertical="center"/>
    </xf>
    <xf numFmtId="0" fontId="3" fillId="0" borderId="0" xfId="44"/>
    <xf numFmtId="0" fontId="7" fillId="0" borderId="16" xfId="0" applyFont="1" applyBorder="1" applyAlignment="1" applyProtection="1">
      <alignment horizontal="left"/>
    </xf>
    <xf numFmtId="0" fontId="37" fillId="0" borderId="0" xfId="44" applyFont="1" applyAlignment="1">
      <alignment vertical="center"/>
    </xf>
    <xf numFmtId="0" fontId="36" fillId="0" borderId="0" xfId="44" applyFont="1" applyAlignment="1">
      <alignment vertical="center"/>
    </xf>
    <xf numFmtId="0" fontId="36" fillId="0" borderId="0" xfId="44" applyFont="1"/>
    <xf numFmtId="0" fontId="37" fillId="0" borderId="0" xfId="44" applyFont="1"/>
    <xf numFmtId="0" fontId="37" fillId="0" borderId="17" xfId="44" applyFont="1" applyBorder="1"/>
    <xf numFmtId="165" fontId="7" fillId="0" borderId="16" xfId="0" applyNumberFormat="1" applyFont="1" applyBorder="1" applyAlignment="1" applyProtection="1">
      <alignment horizontal="left"/>
    </xf>
    <xf numFmtId="0" fontId="38" fillId="0" borderId="0" xfId="44" applyFont="1"/>
    <xf numFmtId="0" fontId="38" fillId="0" borderId="17" xfId="44" applyFont="1" applyBorder="1"/>
    <xf numFmtId="17" fontId="38" fillId="0" borderId="0" xfId="44" applyNumberFormat="1" applyFont="1" applyAlignment="1">
      <alignment horizontal="left"/>
    </xf>
    <xf numFmtId="0" fontId="3" fillId="0" borderId="17" xfId="44" applyBorder="1"/>
    <xf numFmtId="0" fontId="3" fillId="0" borderId="24" xfId="44" applyBorder="1" applyAlignment="1">
      <alignment horizontal="center"/>
    </xf>
    <xf numFmtId="0" fontId="3" fillId="0" borderId="24" xfId="44" applyBorder="1"/>
    <xf numFmtId="0" fontId="8" fillId="0" borderId="0" xfId="0" applyFont="1" applyAlignment="1">
      <alignment horizontal="centerContinuous"/>
      <protection locked="0"/>
    </xf>
    <xf numFmtId="0" fontId="11" fillId="0" borderId="0" xfId="0" applyFont="1" applyAlignment="1">
      <alignment horizontal="centerContinuous"/>
      <protection locked="0"/>
    </xf>
    <xf numFmtId="0" fontId="11" fillId="0" borderId="0" xfId="0" applyFont="1">
      <protection locked="0"/>
    </xf>
    <xf numFmtId="0" fontId="14" fillId="0" borderId="0" xfId="0" applyFont="1" applyAlignment="1">
      <alignment horizontal="centerContinuous"/>
      <protection locked="0"/>
    </xf>
    <xf numFmtId="0" fontId="12" fillId="0" borderId="0" xfId="0" applyFont="1">
      <protection locked="0"/>
    </xf>
    <xf numFmtId="0" fontId="14" fillId="0" borderId="0" xfId="0" applyFont="1">
      <protection locked="0"/>
    </xf>
    <xf numFmtId="0" fontId="14" fillId="18" borderId="0" xfId="0" applyFont="1" applyFill="1" applyAlignment="1" applyProtection="1">
      <alignment horizontal="left"/>
    </xf>
    <xf numFmtId="0" fontId="14" fillId="18" borderId="0" xfId="0" applyFont="1" applyFill="1" applyAlignment="1" applyProtection="1">
      <alignment horizontal="right"/>
    </xf>
    <xf numFmtId="0" fontId="7" fillId="0" borderId="0" xfId="0" applyFont="1">
      <protection locked="0"/>
    </xf>
    <xf numFmtId="0" fontId="14" fillId="18" borderId="0" xfId="0" applyFont="1" applyFill="1" applyProtection="1"/>
    <xf numFmtId="168" fontId="14" fillId="18" borderId="0" xfId="0" applyNumberFormat="1" applyFont="1" applyFill="1" applyProtection="1"/>
    <xf numFmtId="49" fontId="14" fillId="18" borderId="0" xfId="0" applyNumberFormat="1" applyFont="1" applyFill="1" applyProtection="1"/>
    <xf numFmtId="0" fontId="14" fillId="0" borderId="0" xfId="0" applyFont="1" applyAlignment="1">
      <alignment horizontal="left"/>
      <protection locked="0"/>
    </xf>
    <xf numFmtId="0" fontId="18" fillId="0" borderId="0" xfId="0" applyFont="1" applyAlignment="1">
      <alignment horizontal="left"/>
      <protection locked="0"/>
    </xf>
    <xf numFmtId="169" fontId="6" fillId="0" borderId="0" xfId="0" applyNumberFormat="1" applyFont="1" applyAlignment="1" applyProtection="1">
      <alignment horizontal="center"/>
    </xf>
    <xf numFmtId="0" fontId="6" fillId="0" borderId="11" xfId="0" applyFont="1" applyBorder="1">
      <protection locked="0"/>
    </xf>
    <xf numFmtId="165" fontId="6" fillId="0" borderId="0" xfId="0" applyNumberFormat="1" applyFont="1" applyAlignment="1" applyProtection="1">
      <alignment horizontal="center"/>
    </xf>
    <xf numFmtId="0" fontId="19" fillId="0" borderId="0" xfId="0" applyFont="1">
      <protection locked="0"/>
    </xf>
    <xf numFmtId="0" fontId="8" fillId="18" borderId="26" xfId="41" applyFont="1" applyFill="1" applyBorder="1" applyAlignment="1">
      <alignment horizontal="centerContinuous" vertical="center"/>
    </xf>
    <xf numFmtId="0" fontId="8" fillId="18" borderId="27" xfId="41" applyFont="1" applyFill="1" applyBorder="1" applyAlignment="1">
      <alignment horizontal="centerContinuous" vertical="center"/>
    </xf>
    <xf numFmtId="0" fontId="8" fillId="18" borderId="28" xfId="41" applyFont="1" applyFill="1" applyBorder="1" applyAlignment="1">
      <alignment horizontal="centerContinuous" vertical="center"/>
    </xf>
    <xf numFmtId="0" fontId="4" fillId="18" borderId="0" xfId="41" applyFont="1" applyFill="1"/>
    <xf numFmtId="0" fontId="4" fillId="0" borderId="26" xfId="41" applyFont="1" applyBorder="1"/>
    <xf numFmtId="0" fontId="6" fillId="0" borderId="27" xfId="0" applyFont="1" applyBorder="1" applyAlignment="1">
      <alignment horizontal="left"/>
      <protection locked="0"/>
    </xf>
    <xf numFmtId="0" fontId="4" fillId="18" borderId="27" xfId="41" applyFont="1" applyFill="1" applyBorder="1"/>
    <xf numFmtId="0" fontId="7" fillId="0" borderId="27" xfId="41" applyFont="1" applyBorder="1" applyAlignment="1">
      <alignment horizontal="right"/>
    </xf>
    <xf numFmtId="0" fontId="14" fillId="0" borderId="27" xfId="41" applyFont="1" applyBorder="1"/>
    <xf numFmtId="0" fontId="39" fillId="0" borderId="27" xfId="41" applyFont="1" applyBorder="1"/>
    <xf numFmtId="0" fontId="4" fillId="0" borderId="27" xfId="41" applyFont="1" applyBorder="1"/>
    <xf numFmtId="0" fontId="39" fillId="0" borderId="28" xfId="41" applyFont="1" applyBorder="1"/>
    <xf numFmtId="0" fontId="4" fillId="0" borderId="0" xfId="41" applyFont="1"/>
    <xf numFmtId="0" fontId="11" fillId="0" borderId="24" xfId="41" applyFont="1" applyBorder="1" applyAlignment="1">
      <alignment wrapText="1"/>
    </xf>
    <xf numFmtId="0" fontId="11" fillId="0" borderId="0" xfId="41" applyFont="1" applyAlignment="1">
      <alignment wrapText="1"/>
    </xf>
    <xf numFmtId="0" fontId="11" fillId="0" borderId="29" xfId="0" applyFont="1" applyBorder="1" applyAlignment="1" applyProtection="1">
      <alignment horizontal="right"/>
    </xf>
    <xf numFmtId="166" fontId="11" fillId="0" borderId="0" xfId="0" applyNumberFormat="1" applyFont="1" applyProtection="1"/>
    <xf numFmtId="0" fontId="11" fillId="0" borderId="30" xfId="0" applyFont="1" applyBorder="1" applyProtection="1"/>
    <xf numFmtId="166" fontId="8" fillId="0" borderId="29" xfId="0" applyNumberFormat="1" applyFont="1" applyBorder="1" applyAlignment="1" applyProtection="1">
      <alignment horizontal="centerContinuous"/>
    </xf>
    <xf numFmtId="166" fontId="11" fillId="0" borderId="0" xfId="0" applyNumberFormat="1" applyFont="1" applyAlignment="1" applyProtection="1">
      <alignment horizontal="centerContinuous"/>
    </xf>
    <xf numFmtId="0" fontId="11" fillId="0" borderId="30" xfId="0" applyFont="1" applyBorder="1" applyAlignment="1" applyProtection="1">
      <alignment horizontal="centerContinuous"/>
    </xf>
    <xf numFmtId="0" fontId="11" fillId="0" borderId="31" xfId="0" applyFont="1" applyBorder="1" applyAlignment="1" applyProtection="1">
      <alignment horizontal="left"/>
    </xf>
    <xf numFmtId="0" fontId="11" fillId="0" borderId="21" xfId="0" applyFont="1" applyBorder="1" applyProtection="1"/>
    <xf numFmtId="0" fontId="11" fillId="0" borderId="25" xfId="0" applyFont="1" applyBorder="1" applyProtection="1"/>
    <xf numFmtId="166" fontId="11" fillId="0" borderId="24" xfId="0" applyNumberFormat="1" applyFont="1" applyBorder="1" applyAlignment="1" applyProtection="1">
      <alignment horizontal="center"/>
    </xf>
    <xf numFmtId="0" fontId="11" fillId="0" borderId="32" xfId="0" applyFont="1" applyBorder="1" applyProtection="1"/>
    <xf numFmtId="0" fontId="11" fillId="0" borderId="31" xfId="0" applyFont="1" applyBorder="1" applyAlignment="1" applyProtection="1">
      <alignment horizontal="right"/>
    </xf>
    <xf numFmtId="166" fontId="11" fillId="0" borderId="24" xfId="0" applyNumberFormat="1" applyFont="1" applyBorder="1" applyProtection="1"/>
    <xf numFmtId="166" fontId="11" fillId="0" borderId="22" xfId="0" applyNumberFormat="1" applyFont="1" applyBorder="1" applyProtection="1"/>
    <xf numFmtId="0" fontId="11" fillId="0" borderId="0" xfId="0" applyFont="1" applyAlignment="1" applyProtection="1">
      <alignment horizontal="right"/>
    </xf>
    <xf numFmtId="2" fontId="11" fillId="0" borderId="33" xfId="0" applyNumberFormat="1" applyFont="1" applyBorder="1" applyProtection="1"/>
    <xf numFmtId="167" fontId="11" fillId="0" borderId="0" xfId="0" applyNumberFormat="1" applyFont="1" applyProtection="1"/>
    <xf numFmtId="166" fontId="11" fillId="0" borderId="0" xfId="0" applyNumberFormat="1" applyFont="1" applyAlignment="1" applyProtection="1">
      <alignment horizontal="right"/>
    </xf>
    <xf numFmtId="0" fontId="11" fillId="0" borderId="34" xfId="0" applyFont="1" applyBorder="1" applyProtection="1"/>
    <xf numFmtId="0" fontId="11" fillId="0" borderId="11" xfId="0" applyFont="1" applyBorder="1" applyProtection="1"/>
    <xf numFmtId="0" fontId="11" fillId="0" borderId="12" xfId="0" applyFont="1" applyBorder="1" applyProtection="1"/>
    <xf numFmtId="0" fontId="11" fillId="0" borderId="29" xfId="0" applyFont="1" applyBorder="1" applyProtection="1"/>
    <xf numFmtId="1" fontId="14" fillId="0" borderId="0" xfId="0" applyNumberFormat="1" applyFont="1" applyProtection="1"/>
    <xf numFmtId="166" fontId="4" fillId="0" borderId="0" xfId="0" applyNumberFormat="1" applyFont="1" applyProtection="1"/>
    <xf numFmtId="0" fontId="8" fillId="0" borderId="0" xfId="0" applyFont="1" applyAlignment="1" applyProtection="1">
      <alignment horizontal="centerContinuous"/>
    </xf>
    <xf numFmtId="0" fontId="11" fillId="0" borderId="19" xfId="0" applyFont="1" applyBorder="1" applyProtection="1"/>
    <xf numFmtId="0" fontId="11" fillId="0" borderId="22" xfId="0" applyFont="1" applyBorder="1" applyProtection="1"/>
    <xf numFmtId="0" fontId="11" fillId="0" borderId="22" xfId="0" applyFont="1" applyBorder="1" applyAlignment="1" applyProtection="1">
      <alignment horizontal="left"/>
    </xf>
    <xf numFmtId="166" fontId="4" fillId="0" borderId="24" xfId="0" applyNumberFormat="1" applyFont="1" applyBorder="1" applyAlignment="1" applyProtection="1">
      <alignment horizontal="center"/>
    </xf>
    <xf numFmtId="0" fontId="11" fillId="0" borderId="24" xfId="0" applyFont="1" applyBorder="1">
      <protection locked="0"/>
    </xf>
    <xf numFmtId="0" fontId="4" fillId="0" borderId="22" xfId="0" applyFont="1" applyBorder="1">
      <protection locked="0"/>
    </xf>
    <xf numFmtId="2" fontId="4" fillId="0" borderId="24" xfId="0" applyNumberFormat="1" applyFont="1" applyBorder="1" applyProtection="1"/>
    <xf numFmtId="0" fontId="4" fillId="0" borderId="0" xfId="0" applyFont="1">
      <protection locked="0"/>
    </xf>
    <xf numFmtId="2" fontId="4" fillId="0" borderId="0" xfId="0" applyNumberFormat="1" applyFont="1" applyProtection="1"/>
    <xf numFmtId="168" fontId="11" fillId="0" borderId="0" xfId="0" applyNumberFormat="1" applyFont="1">
      <protection locked="0"/>
    </xf>
    <xf numFmtId="167" fontId="11" fillId="0" borderId="0" xfId="0" applyNumberFormat="1" applyFont="1">
      <protection locked="0"/>
    </xf>
    <xf numFmtId="168" fontId="11" fillId="0" borderId="0" xfId="0" applyNumberFormat="1" applyFont="1" applyAlignment="1">
      <alignment horizontal="centerContinuous"/>
      <protection locked="0"/>
    </xf>
    <xf numFmtId="167" fontId="11" fillId="0" borderId="0" xfId="0" applyNumberFormat="1" applyFont="1" applyAlignment="1">
      <alignment horizontal="centerContinuous"/>
      <protection locked="0"/>
    </xf>
    <xf numFmtId="0" fontId="14" fillId="0" borderId="11" xfId="0" applyFont="1" applyBorder="1">
      <protection locked="0"/>
    </xf>
    <xf numFmtId="168" fontId="42" fillId="0" borderId="11" xfId="0" applyNumberFormat="1" applyFont="1" applyBorder="1">
      <protection locked="0"/>
    </xf>
    <xf numFmtId="167" fontId="14" fillId="0" borderId="11" xfId="0" applyNumberFormat="1" applyFont="1" applyBorder="1">
      <protection locked="0"/>
    </xf>
    <xf numFmtId="168" fontId="11" fillId="0" borderId="0" xfId="0" applyNumberFormat="1" applyFont="1" applyProtection="1"/>
    <xf numFmtId="1" fontId="11" fillId="0" borderId="0" xfId="0" applyNumberFormat="1" applyFont="1" applyAlignment="1">
      <alignment horizontal="center"/>
      <protection locked="0"/>
    </xf>
    <xf numFmtId="1" fontId="12" fillId="0" borderId="0" xfId="0" applyNumberFormat="1" applyFont="1" applyAlignment="1" applyProtection="1">
      <alignment horizontal="center"/>
    </xf>
    <xf numFmtId="165" fontId="9" fillId="0" borderId="0" xfId="0" applyNumberFormat="1" applyFont="1" applyAlignment="1" applyProtection="1">
      <alignment horizontal="centerContinuous"/>
    </xf>
    <xf numFmtId="168" fontId="43" fillId="0" borderId="0" xfId="0" applyNumberFormat="1" applyFont="1" applyAlignment="1" applyProtection="1">
      <alignment horizontal="centerContinuous"/>
    </xf>
    <xf numFmtId="1" fontId="43" fillId="0" borderId="0" xfId="0" applyNumberFormat="1" applyFont="1" applyAlignment="1" applyProtection="1">
      <alignment horizontal="center"/>
    </xf>
    <xf numFmtId="0" fontId="43" fillId="0" borderId="0" xfId="0" applyFont="1" applyProtection="1"/>
    <xf numFmtId="165" fontId="14" fillId="0" borderId="0" xfId="0" applyNumberFormat="1" applyFont="1" applyAlignment="1" applyProtection="1">
      <alignment horizontal="centerContinuous"/>
    </xf>
    <xf numFmtId="168" fontId="11" fillId="0" borderId="0" xfId="0" applyNumberFormat="1" applyFont="1" applyAlignment="1" applyProtection="1">
      <alignment horizontal="centerContinuous"/>
    </xf>
    <xf numFmtId="1" fontId="11" fillId="0" borderId="0" xfId="0" applyNumberFormat="1" applyFont="1" applyAlignment="1" applyProtection="1">
      <alignment horizontal="center"/>
    </xf>
    <xf numFmtId="168" fontId="7" fillId="0" borderId="0" xfId="0" applyNumberFormat="1" applyFont="1" applyProtection="1"/>
    <xf numFmtId="168" fontId="5" fillId="0" borderId="0" xfId="0" applyNumberFormat="1" applyFont="1" applyAlignment="1" applyProtection="1">
      <alignment horizontal="centerContinuous"/>
    </xf>
    <xf numFmtId="165" fontId="20" fillId="0" borderId="0" xfId="0" applyNumberFormat="1" applyFont="1" applyAlignment="1" applyProtection="1">
      <alignment horizontal="centerContinuous"/>
    </xf>
    <xf numFmtId="168" fontId="20" fillId="0" borderId="0" xfId="0" applyNumberFormat="1" applyFont="1" applyAlignment="1" applyProtection="1">
      <alignment horizontal="centerContinuous"/>
    </xf>
    <xf numFmtId="1" fontId="44" fillId="0" borderId="0" xfId="0" applyNumberFormat="1" applyFont="1" applyAlignment="1" applyProtection="1">
      <alignment horizontal="centerContinuous"/>
    </xf>
    <xf numFmtId="0" fontId="20" fillId="0" borderId="0" xfId="0" applyFont="1" applyAlignment="1" applyProtection="1">
      <alignment horizontal="centerContinuous"/>
    </xf>
    <xf numFmtId="49" fontId="14" fillId="0" borderId="11" xfId="0" applyNumberFormat="1" applyFont="1" applyBorder="1" applyAlignment="1" applyProtection="1">
      <alignment horizontal="left"/>
    </xf>
    <xf numFmtId="49" fontId="14" fillId="0" borderId="11" xfId="0" applyNumberFormat="1" applyFont="1" applyBorder="1" applyAlignment="1" applyProtection="1">
      <alignment horizontal="center" wrapText="1"/>
    </xf>
    <xf numFmtId="49" fontId="14" fillId="0" borderId="0" xfId="0" applyNumberFormat="1" applyFont="1" applyAlignment="1" applyProtection="1">
      <alignment horizontal="left"/>
    </xf>
    <xf numFmtId="1" fontId="11" fillId="0" borderId="0" xfId="28" applyNumberFormat="1" applyFont="1" applyBorder="1" applyAlignment="1" applyProtection="1">
      <alignment horizontal="center"/>
      <protection locked="0"/>
    </xf>
    <xf numFmtId="49" fontId="11" fillId="0" borderId="0" xfId="0" applyNumberFormat="1" applyFont="1" applyProtection="1"/>
    <xf numFmtId="0" fontId="43" fillId="0" borderId="0" xfId="0" applyFont="1">
      <protection locked="0"/>
    </xf>
    <xf numFmtId="1" fontId="11" fillId="0" borderId="0" xfId="0" applyNumberFormat="1" applyFont="1" applyAlignment="1">
      <alignment horizontal="centerContinuous"/>
      <protection locked="0"/>
    </xf>
    <xf numFmtId="1" fontId="11" fillId="0" borderId="0" xfId="0" applyNumberFormat="1" applyFont="1">
      <protection locked="0"/>
    </xf>
    <xf numFmtId="1" fontId="45" fillId="0" borderId="0" xfId="0" applyNumberFormat="1" applyFont="1" applyAlignment="1">
      <alignment horizontal="left"/>
      <protection locked="0"/>
    </xf>
    <xf numFmtId="165" fontId="8" fillId="0" borderId="0" xfId="0" applyNumberFormat="1" applyFont="1" applyAlignment="1" applyProtection="1">
      <alignment horizontal="centerContinuous"/>
    </xf>
    <xf numFmtId="165" fontId="14" fillId="0" borderId="11" xfId="0" applyNumberFormat="1" applyFont="1" applyBorder="1">
      <protection locked="0"/>
    </xf>
    <xf numFmtId="0" fontId="14" fillId="0" borderId="11" xfId="0" applyFont="1" applyBorder="1" applyProtection="1"/>
    <xf numFmtId="167" fontId="14" fillId="0" borderId="11" xfId="0" applyNumberFormat="1" applyFont="1" applyBorder="1" applyAlignment="1">
      <alignment horizontal="center"/>
      <protection locked="0"/>
    </xf>
    <xf numFmtId="1" fontId="14" fillId="0" borderId="11" xfId="0" applyNumberFormat="1" applyFont="1" applyBorder="1" applyAlignment="1">
      <alignment horizontal="right"/>
      <protection locked="0"/>
    </xf>
    <xf numFmtId="165" fontId="11" fillId="0" borderId="0" xfId="0" applyNumberFormat="1" applyFont="1">
      <protection locked="0"/>
    </xf>
    <xf numFmtId="0" fontId="17" fillId="0" borderId="0" xfId="0" applyFont="1">
      <protection locked="0"/>
    </xf>
    <xf numFmtId="165" fontId="11" fillId="0" borderId="0" xfId="0" applyNumberFormat="1" applyFont="1" applyAlignment="1">
      <alignment horizontal="left"/>
      <protection locked="0"/>
    </xf>
    <xf numFmtId="2" fontId="4" fillId="0" borderId="24" xfId="0" applyNumberFormat="1" applyFont="1" applyBorder="1" applyAlignment="1" applyProtection="1">
      <alignment horizontal="center"/>
    </xf>
    <xf numFmtId="0" fontId="11" fillId="0" borderId="21" xfId="0" applyFont="1" applyBorder="1" applyAlignment="1" applyProtection="1">
      <alignment horizontal="right"/>
    </xf>
    <xf numFmtId="166" fontId="11" fillId="0" borderId="30" xfId="0" applyNumberFormat="1" applyFont="1" applyBorder="1" applyProtection="1"/>
    <xf numFmtId="0" fontId="11" fillId="0" borderId="35" xfId="0" applyFont="1" applyBorder="1" applyAlignment="1" applyProtection="1">
      <alignment horizontal="right"/>
    </xf>
    <xf numFmtId="166" fontId="11" fillId="0" borderId="19" xfId="0" applyNumberFormat="1" applyFont="1" applyBorder="1" applyProtection="1"/>
    <xf numFmtId="0" fontId="11" fillId="0" borderId="36" xfId="0" applyFont="1" applyBorder="1" applyProtection="1"/>
    <xf numFmtId="0" fontId="5" fillId="0" borderId="0" xfId="0" applyFont="1" applyAlignment="1">
      <alignment horizontal="centerContinuous"/>
      <protection locked="0"/>
    </xf>
    <xf numFmtId="0" fontId="16" fillId="0" borderId="0" xfId="0" applyFont="1" applyAlignment="1">
      <alignment horizontal="centerContinuous"/>
      <protection locked="0"/>
    </xf>
    <xf numFmtId="0" fontId="16" fillId="0" borderId="0" xfId="0" applyFont="1">
      <protection locked="0"/>
    </xf>
    <xf numFmtId="0" fontId="6" fillId="0" borderId="0" xfId="0" applyFont="1" applyAlignment="1">
      <alignment horizontal="centerContinuous"/>
      <protection locked="0"/>
    </xf>
    <xf numFmtId="0" fontId="15" fillId="0" borderId="0" xfId="0" applyFont="1">
      <protection locked="0"/>
    </xf>
    <xf numFmtId="165" fontId="20" fillId="0" borderId="0" xfId="0" applyNumberFormat="1" applyFont="1" applyAlignment="1" applyProtection="1">
      <alignment horizontal="center"/>
    </xf>
    <xf numFmtId="0" fontId="20" fillId="0" borderId="0" xfId="0" applyFont="1" applyProtection="1"/>
    <xf numFmtId="0" fontId="20" fillId="0" borderId="0" xfId="0" applyFont="1">
      <protection locked="0"/>
    </xf>
    <xf numFmtId="165" fontId="8" fillId="0" borderId="0" xfId="0" applyNumberFormat="1" applyFont="1" applyAlignment="1" applyProtection="1">
      <alignment horizontal="left"/>
    </xf>
    <xf numFmtId="0" fontId="20" fillId="0" borderId="11" xfId="0" applyFont="1" applyBorder="1">
      <protection locked="0"/>
    </xf>
    <xf numFmtId="165" fontId="8" fillId="0" borderId="0" xfId="0" applyNumberFormat="1" applyFont="1" applyAlignment="1" applyProtection="1">
      <alignment horizontal="right"/>
    </xf>
    <xf numFmtId="0" fontId="22" fillId="0" borderId="11" xfId="0" applyFont="1" applyBorder="1">
      <protection locked="0"/>
    </xf>
    <xf numFmtId="0" fontId="36" fillId="18" borderId="26" xfId="41" applyFont="1" applyFill="1" applyBorder="1" applyAlignment="1">
      <alignment horizontal="centerContinuous" vertical="center"/>
    </xf>
    <xf numFmtId="0" fontId="46" fillId="18" borderId="27" xfId="41" applyFont="1" applyFill="1" applyBorder="1" applyAlignment="1">
      <alignment horizontal="centerContinuous" vertical="center"/>
    </xf>
    <xf numFmtId="0" fontId="0" fillId="0" borderId="27" xfId="0" applyBorder="1" applyAlignment="1">
      <alignment horizontal="centerContinuous"/>
      <protection locked="0"/>
    </xf>
    <xf numFmtId="0" fontId="36" fillId="18" borderId="27" xfId="41" applyFont="1" applyFill="1" applyBorder="1" applyAlignment="1">
      <alignment horizontal="centerContinuous"/>
    </xf>
    <xf numFmtId="0" fontId="37" fillId="18" borderId="27" xfId="41" applyFont="1" applyFill="1" applyBorder="1" applyAlignment="1">
      <alignment horizontal="centerContinuous"/>
    </xf>
    <xf numFmtId="0" fontId="41" fillId="18" borderId="27" xfId="41" applyFont="1" applyFill="1" applyBorder="1" applyAlignment="1">
      <alignment horizontal="centerContinuous"/>
    </xf>
    <xf numFmtId="0" fontId="47" fillId="18" borderId="27" xfId="41" applyFont="1" applyFill="1" applyBorder="1" applyAlignment="1">
      <alignment horizontal="centerContinuous"/>
    </xf>
    <xf numFmtId="0" fontId="47" fillId="18" borderId="28" xfId="41" applyFont="1" applyFill="1" applyBorder="1" applyAlignment="1">
      <alignment horizontal="centerContinuous"/>
    </xf>
    <xf numFmtId="0" fontId="3" fillId="18" borderId="0" xfId="41" applyFill="1"/>
    <xf numFmtId="0" fontId="46" fillId="0" borderId="37" xfId="41" applyFont="1" applyBorder="1" applyAlignment="1">
      <alignment horizontal="center" vertical="center"/>
    </xf>
    <xf numFmtId="0" fontId="46" fillId="0" borderId="10" xfId="41" applyFont="1" applyBorder="1" applyAlignment="1">
      <alignment vertical="center"/>
    </xf>
    <xf numFmtId="0" fontId="36" fillId="0" borderId="10" xfId="41" applyFont="1" applyBorder="1" applyAlignment="1">
      <alignment vertical="center"/>
    </xf>
    <xf numFmtId="0" fontId="36" fillId="0" borderId="10" xfId="41" applyFont="1" applyBorder="1"/>
    <xf numFmtId="0" fontId="37" fillId="0" borderId="10" xfId="41" applyFont="1" applyBorder="1"/>
    <xf numFmtId="0" fontId="37" fillId="0" borderId="10" xfId="41" applyFont="1" applyBorder="1" applyAlignment="1">
      <alignment horizontal="right"/>
    </xf>
    <xf numFmtId="0" fontId="41" fillId="0" borderId="10" xfId="41" applyFont="1" applyBorder="1"/>
    <xf numFmtId="0" fontId="47" fillId="0" borderId="10" xfId="41" applyFont="1" applyBorder="1"/>
    <xf numFmtId="0" fontId="47" fillId="0" borderId="38" xfId="41" applyFont="1" applyBorder="1"/>
    <xf numFmtId="0" fontId="38" fillId="0" borderId="0" xfId="41" applyFont="1"/>
    <xf numFmtId="0" fontId="48" fillId="0" borderId="0" xfId="41" applyFont="1"/>
    <xf numFmtId="0" fontId="3" fillId="0" borderId="30" xfId="41" applyBorder="1"/>
    <xf numFmtId="0" fontId="38" fillId="0" borderId="24" xfId="41" applyFont="1" applyBorder="1" applyAlignment="1">
      <alignment horizontal="center"/>
    </xf>
    <xf numFmtId="0" fontId="38" fillId="0" borderId="24" xfId="41" applyFont="1" applyBorder="1" applyAlignment="1">
      <alignment horizontal="center" wrapText="1"/>
    </xf>
    <xf numFmtId="0" fontId="38" fillId="0" borderId="0" xfId="41" applyFont="1" applyAlignment="1">
      <alignment horizontal="center" wrapText="1"/>
    </xf>
    <xf numFmtId="0" fontId="3" fillId="0" borderId="24" xfId="41" applyBorder="1" applyAlignment="1">
      <alignment horizontal="center"/>
    </xf>
    <xf numFmtId="0" fontId="3" fillId="0" borderId="24" xfId="41" applyBorder="1"/>
    <xf numFmtId="0" fontId="3" fillId="0" borderId="0" xfId="41" applyAlignment="1">
      <alignment horizontal="center"/>
    </xf>
    <xf numFmtId="168" fontId="8" fillId="0" borderId="0" xfId="0" applyNumberFormat="1" applyFont="1" applyAlignment="1" applyProtection="1">
      <alignment horizontal="centerContinuous"/>
    </xf>
    <xf numFmtId="165" fontId="7" fillId="0" borderId="0" xfId="0" applyNumberFormat="1" applyFont="1" applyAlignment="1" applyProtection="1">
      <alignment horizontal="centerContinuous"/>
    </xf>
    <xf numFmtId="168" fontId="45" fillId="0" borderId="0" xfId="0" applyNumberFormat="1" applyFont="1" applyAlignment="1" applyProtection="1">
      <alignment horizontal="centerContinuous"/>
    </xf>
    <xf numFmtId="1" fontId="45" fillId="0" borderId="0" xfId="0" applyNumberFormat="1" applyFont="1" applyAlignment="1" applyProtection="1">
      <alignment horizontal="centerContinuous"/>
    </xf>
    <xf numFmtId="168" fontId="14" fillId="0" borderId="11" xfId="0" applyNumberFormat="1" applyFont="1" applyBorder="1" applyProtection="1"/>
    <xf numFmtId="1" fontId="14" fillId="0" borderId="11" xfId="0" applyNumberFormat="1" applyFont="1" applyBorder="1" applyAlignment="1" applyProtection="1">
      <alignment horizontal="center" wrapText="1"/>
    </xf>
    <xf numFmtId="0" fontId="14" fillId="0" borderId="0" xfId="0" applyFont="1" applyProtection="1"/>
    <xf numFmtId="0" fontId="11" fillId="0" borderId="0" xfId="0" applyFont="1" applyAlignment="1">
      <alignment horizontal="center"/>
      <protection locked="0"/>
    </xf>
    <xf numFmtId="0" fontId="7" fillId="0" borderId="0" xfId="0" applyFont="1" applyAlignment="1">
      <alignment horizontal="center" wrapText="1"/>
      <protection locked="0"/>
    </xf>
    <xf numFmtId="0" fontId="7" fillId="0" borderId="0" xfId="0" applyFont="1" applyAlignment="1">
      <alignment horizontal="center"/>
      <protection locked="0"/>
    </xf>
    <xf numFmtId="165" fontId="7" fillId="0" borderId="11" xfId="0" applyNumberFormat="1" applyFont="1" applyBorder="1" applyAlignment="1">
      <alignment wrapText="1"/>
      <protection locked="0"/>
    </xf>
    <xf numFmtId="0" fontId="7" fillId="0" borderId="11" xfId="0" applyFont="1" applyBorder="1" applyAlignment="1" applyProtection="1">
      <alignment wrapText="1"/>
    </xf>
    <xf numFmtId="168" fontId="49" fillId="0" borderId="11" xfId="0" applyNumberFormat="1" applyFont="1" applyBorder="1" applyAlignment="1" applyProtection="1">
      <alignment wrapText="1"/>
    </xf>
    <xf numFmtId="167" fontId="7" fillId="0" borderId="11" xfId="0" applyNumberFormat="1" applyFont="1" applyBorder="1" applyAlignment="1">
      <alignment horizontal="center" wrapText="1"/>
      <protection locked="0"/>
    </xf>
    <xf numFmtId="1" fontId="7" fillId="0" borderId="11" xfId="0" applyNumberFormat="1" applyFont="1" applyBorder="1" applyAlignment="1">
      <alignment horizontal="center" wrapText="1"/>
      <protection locked="0"/>
    </xf>
    <xf numFmtId="0" fontId="6" fillId="0" borderId="29" xfId="0" applyFont="1" applyBorder="1" applyAlignment="1" applyProtection="1">
      <alignment horizontal="left"/>
    </xf>
    <xf numFmtId="166" fontId="14" fillId="0" borderId="0" xfId="0" applyNumberFormat="1" applyFont="1" applyProtection="1"/>
    <xf numFmtId="168" fontId="14" fillId="0" borderId="0" xfId="0" applyNumberFormat="1" applyFont="1" applyProtection="1"/>
    <xf numFmtId="0" fontId="11" fillId="0" borderId="37" xfId="0" applyFont="1" applyBorder="1" applyAlignment="1" applyProtection="1">
      <alignment horizontal="right"/>
    </xf>
    <xf numFmtId="0" fontId="11" fillId="0" borderId="10" xfId="0" applyFont="1" applyBorder="1" applyProtection="1"/>
    <xf numFmtId="166" fontId="11" fillId="0" borderId="10" xfId="0" applyNumberFormat="1" applyFont="1" applyBorder="1" applyProtection="1"/>
    <xf numFmtId="0" fontId="11" fillId="0" borderId="38" xfId="0" applyFont="1" applyBorder="1" applyProtection="1"/>
    <xf numFmtId="0" fontId="5" fillId="0" borderId="29" xfId="0" applyFont="1" applyBorder="1" applyAlignment="1" applyProtection="1">
      <alignment horizontal="left"/>
    </xf>
    <xf numFmtId="166" fontId="14" fillId="0" borderId="30" xfId="0" applyNumberFormat="1" applyFont="1" applyBorder="1" applyAlignment="1" applyProtection="1">
      <alignment horizontal="right"/>
    </xf>
    <xf numFmtId="0" fontId="11" fillId="0" borderId="34" xfId="0" applyFont="1" applyBorder="1" applyAlignment="1" applyProtection="1">
      <alignment horizontal="right"/>
    </xf>
    <xf numFmtId="166" fontId="11" fillId="0" borderId="11" xfId="0" applyNumberFormat="1" applyFont="1" applyBorder="1" applyProtection="1"/>
    <xf numFmtId="166" fontId="11" fillId="0" borderId="10" xfId="0" applyNumberFormat="1" applyFont="1" applyBorder="1" applyAlignment="1" applyProtection="1">
      <alignment horizontal="right"/>
    </xf>
    <xf numFmtId="0" fontId="11" fillId="0" borderId="29" xfId="0" applyFont="1" applyBorder="1" applyAlignment="1" applyProtection="1">
      <alignment horizontal="left"/>
    </xf>
    <xf numFmtId="167" fontId="7" fillId="0" borderId="0" xfId="0" applyNumberFormat="1" applyFont="1" applyProtection="1"/>
    <xf numFmtId="166" fontId="6" fillId="0" borderId="0" xfId="0" applyNumberFormat="1" applyFont="1" applyProtection="1"/>
    <xf numFmtId="0" fontId="6" fillId="0" borderId="30" xfId="0" applyFont="1" applyBorder="1" applyProtection="1"/>
    <xf numFmtId="166" fontId="11" fillId="0" borderId="0" xfId="0" applyNumberFormat="1" applyFont="1">
      <protection locked="0"/>
    </xf>
    <xf numFmtId="2" fontId="11" fillId="0" borderId="0" xfId="0" applyNumberFormat="1" applyFont="1">
      <protection locked="0"/>
    </xf>
    <xf numFmtId="0" fontId="11" fillId="0" borderId="10" xfId="0" applyFont="1" applyBorder="1" applyAlignment="1" applyProtection="1">
      <alignment horizontal="center"/>
    </xf>
    <xf numFmtId="2" fontId="12" fillId="0" borderId="32" xfId="0" applyNumberFormat="1" applyFont="1" applyBorder="1" applyProtection="1"/>
    <xf numFmtId="0" fontId="11" fillId="0" borderId="11" xfId="0" applyFont="1" applyBorder="1" applyAlignment="1" applyProtection="1">
      <alignment horizontal="right"/>
    </xf>
    <xf numFmtId="167" fontId="7" fillId="0" borderId="11" xfId="0" applyNumberFormat="1" applyFont="1" applyBorder="1" applyProtection="1"/>
    <xf numFmtId="0" fontId="11" fillId="0" borderId="37" xfId="0" applyFont="1" applyBorder="1" applyProtection="1"/>
    <xf numFmtId="167" fontId="11" fillId="0" borderId="10" xfId="0" applyNumberFormat="1" applyFont="1" applyBorder="1" applyProtection="1"/>
    <xf numFmtId="0" fontId="39" fillId="0" borderId="0" xfId="46" applyFont="1"/>
    <xf numFmtId="0" fontId="39" fillId="0" borderId="0" xfId="46" applyFont="1" applyAlignment="1">
      <alignment horizontal="center"/>
    </xf>
    <xf numFmtId="0" fontId="3" fillId="0" borderId="0" xfId="46"/>
    <xf numFmtId="0" fontId="4" fillId="0" borderId="0" xfId="46" applyFont="1"/>
    <xf numFmtId="0" fontId="4" fillId="0" borderId="0" xfId="46" applyFont="1" applyAlignment="1">
      <alignment horizontal="center"/>
    </xf>
    <xf numFmtId="2" fontId="11" fillId="0" borderId="24" xfId="0" applyNumberFormat="1" applyFont="1" applyBorder="1" applyProtection="1"/>
    <xf numFmtId="2" fontId="11" fillId="0" borderId="22" xfId="0" applyNumberFormat="1" applyFont="1" applyBorder="1" applyProtection="1"/>
    <xf numFmtId="0" fontId="39" fillId="0" borderId="29" xfId="41" applyFont="1" applyBorder="1" applyAlignment="1">
      <alignment horizontal="left"/>
    </xf>
    <xf numFmtId="0" fontId="39" fillId="0" borderId="34" xfId="41" applyFont="1" applyBorder="1" applyAlignment="1">
      <alignment horizontal="left"/>
    </xf>
    <xf numFmtId="0" fontId="4" fillId="0" borderId="24" xfId="0" applyFont="1" applyBorder="1" applyProtection="1"/>
    <xf numFmtId="166" fontId="11" fillId="0" borderId="24" xfId="0" applyNumberFormat="1" applyFont="1" applyBorder="1" applyAlignment="1" applyProtection="1">
      <alignment horizontal="center" wrapText="1"/>
    </xf>
    <xf numFmtId="2" fontId="4" fillId="0" borderId="24" xfId="0" applyNumberFormat="1" applyFont="1" applyBorder="1" applyAlignment="1" applyProtection="1">
      <alignment horizontal="center" wrapText="1"/>
    </xf>
    <xf numFmtId="0" fontId="11" fillId="0" borderId="0" xfId="0" applyFont="1" applyAlignment="1" applyProtection="1">
      <alignment horizontal="center" wrapText="1"/>
    </xf>
    <xf numFmtId="166" fontId="4" fillId="0" borderId="0" xfId="0" applyNumberFormat="1" applyFont="1" applyAlignment="1" applyProtection="1">
      <alignment horizontal="center" wrapText="1"/>
    </xf>
    <xf numFmtId="0" fontId="8" fillId="0" borderId="0" xfId="0" applyFont="1" applyAlignment="1" applyProtection="1">
      <alignment horizontal="center" wrapText="1"/>
    </xf>
    <xf numFmtId="0" fontId="11" fillId="0" borderId="24" xfId="0" applyFont="1" applyBorder="1" applyAlignment="1" applyProtection="1">
      <alignment horizontal="center" wrapText="1"/>
    </xf>
    <xf numFmtId="0" fontId="4" fillId="0" borderId="0" xfId="0" applyFont="1" applyAlignment="1" applyProtection="1">
      <alignment horizontal="center" wrapText="1"/>
    </xf>
    <xf numFmtId="2" fontId="4" fillId="0" borderId="0" xfId="0" applyNumberFormat="1" applyFont="1" applyAlignment="1" applyProtection="1">
      <alignment horizontal="center" wrapText="1"/>
    </xf>
    <xf numFmtId="166" fontId="11" fillId="0" borderId="25" xfId="0" applyNumberFormat="1" applyFont="1" applyBorder="1" applyAlignment="1" applyProtection="1">
      <alignment horizontal="center"/>
    </xf>
    <xf numFmtId="166" fontId="11" fillId="0" borderId="25" xfId="0" applyNumberFormat="1" applyFont="1" applyBorder="1" applyProtection="1"/>
    <xf numFmtId="2" fontId="11" fillId="0" borderId="25" xfId="0" applyNumberFormat="1" applyFont="1" applyBorder="1" applyProtection="1"/>
    <xf numFmtId="0" fontId="8" fillId="0" borderId="0" xfId="0" applyFont="1" applyAlignment="1" applyProtection="1">
      <alignment horizontal="left"/>
    </xf>
    <xf numFmtId="0" fontId="11" fillId="0" borderId="32" xfId="0" applyFont="1" applyBorder="1" applyAlignment="1" applyProtection="1">
      <alignment horizontal="center" wrapText="1"/>
    </xf>
    <xf numFmtId="2" fontId="12" fillId="0" borderId="0" xfId="0" applyNumberFormat="1" applyFont="1" applyAlignment="1">
      <alignment horizontal="center"/>
      <protection locked="0"/>
    </xf>
    <xf numFmtId="1" fontId="12" fillId="0" borderId="0" xfId="0" applyNumberFormat="1" applyFont="1" applyAlignment="1">
      <alignment horizontal="center"/>
      <protection locked="0"/>
    </xf>
    <xf numFmtId="2" fontId="12" fillId="0" borderId="0" xfId="0" applyNumberFormat="1" applyFont="1" applyAlignment="1" applyProtection="1">
      <alignment horizontal="right"/>
    </xf>
    <xf numFmtId="2" fontId="12" fillId="0" borderId="0" xfId="0" applyNumberFormat="1" applyFont="1" applyAlignment="1">
      <alignment horizontal="right"/>
      <protection locked="0"/>
    </xf>
    <xf numFmtId="2" fontId="0" fillId="0" borderId="0" xfId="0" applyNumberFormat="1" applyAlignment="1" applyProtection="1">
      <alignment horizontal="right"/>
    </xf>
    <xf numFmtId="2" fontId="0" fillId="0" borderId="0" xfId="0" applyNumberFormat="1" applyAlignment="1">
      <alignment horizontal="right"/>
      <protection locked="0"/>
    </xf>
    <xf numFmtId="0" fontId="13" fillId="0" borderId="0" xfId="41" applyFont="1"/>
    <xf numFmtId="0" fontId="6" fillId="0" borderId="0" xfId="41" applyFont="1"/>
    <xf numFmtId="0" fontId="11" fillId="0" borderId="0" xfId="41" applyFont="1"/>
    <xf numFmtId="0" fontId="7" fillId="0" borderId="0" xfId="41" applyFont="1"/>
    <xf numFmtId="0" fontId="4" fillId="0" borderId="21" xfId="41" applyFont="1" applyBorder="1"/>
    <xf numFmtId="0" fontId="52" fillId="0" borderId="0" xfId="41" applyFont="1"/>
    <xf numFmtId="0" fontId="53" fillId="0" borderId="0" xfId="41" applyFont="1"/>
    <xf numFmtId="0" fontId="39" fillId="0" borderId="0" xfId="41" applyFont="1"/>
    <xf numFmtId="0" fontId="11" fillId="0" borderId="21" xfId="41" applyFont="1" applyBorder="1"/>
    <xf numFmtId="0" fontId="55" fillId="0" borderId="0" xfId="41" applyFont="1"/>
    <xf numFmtId="0" fontId="7" fillId="0" borderId="0" xfId="41" applyFont="1" applyAlignment="1">
      <alignment horizontal="centerContinuous"/>
    </xf>
    <xf numFmtId="0" fontId="4" fillId="0" borderId="0" xfId="41" applyFont="1" applyAlignment="1">
      <alignment horizontal="centerContinuous"/>
    </xf>
    <xf numFmtId="0" fontId="14" fillId="0" borderId="39" xfId="41" applyFont="1" applyBorder="1"/>
    <xf numFmtId="0" fontId="4" fillId="0" borderId="39" xfId="41" applyFont="1" applyBorder="1"/>
    <xf numFmtId="168" fontId="14" fillId="0" borderId="0" xfId="41" applyNumberFormat="1" applyFont="1"/>
    <xf numFmtId="0" fontId="11" fillId="0" borderId="23" xfId="0" applyFont="1" applyBorder="1">
      <protection locked="0"/>
    </xf>
    <xf numFmtId="169" fontId="6" fillId="0" borderId="23" xfId="0" applyNumberFormat="1" applyFont="1" applyBorder="1" applyAlignment="1" applyProtection="1">
      <alignment horizontal="left" textRotation="90"/>
    </xf>
    <xf numFmtId="165" fontId="6" fillId="0" borderId="23" xfId="0" applyNumberFormat="1" applyFont="1" applyBorder="1" applyAlignment="1" applyProtection="1">
      <alignment horizontal="left" textRotation="90"/>
    </xf>
    <xf numFmtId="0" fontId="50" fillId="0" borderId="0" xfId="41" applyFont="1" applyAlignment="1">
      <alignment horizontal="centerContinuous" vertical="center"/>
    </xf>
    <xf numFmtId="0" fontId="8" fillId="0" borderId="0" xfId="41" applyFont="1" applyAlignment="1">
      <alignment horizontal="centerContinuous" vertical="center"/>
    </xf>
    <xf numFmtId="0" fontId="7" fillId="0" borderId="0" xfId="41" applyFont="1" applyAlignment="1">
      <alignment horizontal="right"/>
    </xf>
    <xf numFmtId="0" fontId="7" fillId="0" borderId="0" xfId="41" applyFont="1" applyAlignment="1">
      <alignment horizontal="left"/>
    </xf>
    <xf numFmtId="0" fontId="8" fillId="0" borderId="0" xfId="41" applyFont="1"/>
    <xf numFmtId="0" fontId="18" fillId="0" borderId="0" xfId="41" applyFont="1"/>
    <xf numFmtId="0" fontId="10" fillId="0" borderId="40" xfId="41" applyFont="1" applyBorder="1" applyAlignment="1">
      <alignment horizontal="center" vertical="center" textRotation="90" wrapText="1"/>
    </xf>
    <xf numFmtId="0" fontId="4" fillId="0" borderId="41" xfId="41" applyFont="1" applyBorder="1"/>
    <xf numFmtId="0" fontId="4" fillId="0" borderId="38" xfId="41" applyFont="1" applyBorder="1"/>
    <xf numFmtId="0" fontId="4" fillId="0" borderId="42" xfId="41" applyFont="1" applyBorder="1"/>
    <xf numFmtId="0" fontId="4" fillId="0" borderId="43" xfId="41" applyFont="1" applyBorder="1"/>
    <xf numFmtId="0" fontId="4" fillId="0" borderId="12" xfId="38" applyFont="1" applyBorder="1"/>
    <xf numFmtId="0" fontId="4" fillId="0" borderId="44" xfId="41" applyFont="1" applyBorder="1"/>
    <xf numFmtId="0" fontId="4" fillId="0" borderId="45" xfId="41" applyFont="1" applyBorder="1"/>
    <xf numFmtId="0" fontId="4" fillId="0" borderId="45" xfId="38" applyFont="1" applyBorder="1"/>
    <xf numFmtId="0" fontId="4" fillId="0" borderId="42" xfId="38" applyFont="1" applyBorder="1"/>
    <xf numFmtId="0" fontId="4" fillId="0" borderId="44" xfId="38" applyFont="1" applyBorder="1"/>
    <xf numFmtId="0" fontId="14" fillId="0" borderId="22" xfId="41" applyFont="1" applyBorder="1"/>
    <xf numFmtId="0" fontId="4" fillId="0" borderId="46" xfId="41" applyFont="1" applyBorder="1"/>
    <xf numFmtId="0" fontId="11" fillId="0" borderId="22" xfId="41" applyFont="1" applyBorder="1"/>
    <xf numFmtId="0" fontId="11" fillId="0" borderId="24" xfId="41" applyFont="1" applyBorder="1"/>
    <xf numFmtId="0" fontId="11" fillId="0" borderId="46" xfId="41" applyFont="1" applyBorder="1"/>
    <xf numFmtId="0" fontId="4" fillId="0" borderId="47" xfId="41" applyFont="1" applyBorder="1"/>
    <xf numFmtId="0" fontId="14" fillId="0" borderId="37" xfId="41" applyFont="1" applyBorder="1"/>
    <xf numFmtId="0" fontId="4" fillId="0" borderId="10" xfId="41" applyFont="1" applyBorder="1"/>
    <xf numFmtId="0" fontId="14" fillId="0" borderId="48" xfId="41" applyFont="1" applyBorder="1"/>
    <xf numFmtId="0" fontId="4" fillId="0" borderId="49" xfId="41" applyFont="1" applyBorder="1"/>
    <xf numFmtId="0" fontId="4" fillId="0" borderId="50" xfId="41" applyFont="1" applyBorder="1"/>
    <xf numFmtId="0" fontId="7" fillId="0" borderId="45" xfId="41" applyFont="1" applyBorder="1" applyAlignment="1">
      <alignment horizontal="centerContinuous"/>
    </xf>
    <xf numFmtId="0" fontId="7" fillId="0" borderId="42" xfId="41" applyFont="1" applyBorder="1" applyAlignment="1">
      <alignment horizontal="centerContinuous"/>
    </xf>
    <xf numFmtId="0" fontId="7" fillId="0" borderId="27" xfId="41" applyFont="1" applyBorder="1"/>
    <xf numFmtId="0" fontId="4" fillId="0" borderId="28" xfId="41" applyFont="1" applyBorder="1"/>
    <xf numFmtId="0" fontId="11" fillId="0" borderId="0" xfId="41" applyFont="1" applyAlignment="1">
      <alignment horizontal="centerContinuous"/>
    </xf>
    <xf numFmtId="168" fontId="6" fillId="0" borderId="0" xfId="41" applyNumberFormat="1" applyFont="1"/>
    <xf numFmtId="2" fontId="11" fillId="0" borderId="24" xfId="0" applyNumberFormat="1" applyFont="1" applyBorder="1">
      <protection locked="0"/>
    </xf>
    <xf numFmtId="2" fontId="11" fillId="0" borderId="25" xfId="0" applyNumberFormat="1" applyFont="1" applyBorder="1">
      <protection locked="0"/>
    </xf>
    <xf numFmtId="1" fontId="49" fillId="0" borderId="0" xfId="0" applyNumberFormat="1" applyFont="1" applyAlignment="1" applyProtection="1">
      <alignment horizontal="center"/>
    </xf>
    <xf numFmtId="1" fontId="49" fillId="0" borderId="0" xfId="0" applyNumberFormat="1" applyFont="1" applyAlignment="1">
      <alignment horizontal="center"/>
      <protection locked="0"/>
    </xf>
    <xf numFmtId="167" fontId="12" fillId="0" borderId="0" xfId="0" applyNumberFormat="1" applyFont="1">
      <protection locked="0"/>
    </xf>
    <xf numFmtId="0" fontId="49" fillId="0" borderId="0" xfId="0" applyFont="1">
      <protection locked="0"/>
    </xf>
    <xf numFmtId="0" fontId="6" fillId="0" borderId="0" xfId="42" applyFont="1">
      <protection locked="0"/>
    </xf>
    <xf numFmtId="49" fontId="6" fillId="0" borderId="0" xfId="42" applyNumberFormat="1" applyFont="1">
      <protection locked="0"/>
    </xf>
    <xf numFmtId="0" fontId="6" fillId="0" borderId="0" xfId="0" applyFont="1" applyAlignment="1">
      <alignment vertical="top"/>
      <protection locked="0"/>
    </xf>
    <xf numFmtId="0" fontId="11" fillId="19" borderId="37" xfId="0" applyFont="1" applyFill="1" applyBorder="1">
      <protection locked="0"/>
    </xf>
    <xf numFmtId="0" fontId="11" fillId="19" borderId="10" xfId="0" applyFont="1" applyFill="1" applyBorder="1">
      <protection locked="0"/>
    </xf>
    <xf numFmtId="0" fontId="11" fillId="19" borderId="38" xfId="0" applyFont="1" applyFill="1" applyBorder="1">
      <protection locked="0"/>
    </xf>
    <xf numFmtId="0" fontId="11" fillId="19" borderId="29" xfId="0" applyFont="1" applyFill="1" applyBorder="1">
      <protection locked="0"/>
    </xf>
    <xf numFmtId="0" fontId="11" fillId="19" borderId="0" xfId="0" applyFont="1" applyFill="1">
      <protection locked="0"/>
    </xf>
    <xf numFmtId="0" fontId="11" fillId="19" borderId="30" xfId="0" applyFont="1" applyFill="1" applyBorder="1">
      <protection locked="0"/>
    </xf>
    <xf numFmtId="0" fontId="11" fillId="19" borderId="34" xfId="0" applyFont="1" applyFill="1" applyBorder="1">
      <protection locked="0"/>
    </xf>
    <xf numFmtId="0" fontId="11" fillId="19" borderId="11" xfId="0" applyFont="1" applyFill="1" applyBorder="1">
      <protection locked="0"/>
    </xf>
    <xf numFmtId="0" fontId="11" fillId="19" borderId="12" xfId="0" applyFont="1" applyFill="1" applyBorder="1">
      <protection locked="0"/>
    </xf>
    <xf numFmtId="0" fontId="7" fillId="0" borderId="0" xfId="0" applyFont="1" applyAlignment="1">
      <alignment horizontal="centerContinuous"/>
      <protection locked="0"/>
    </xf>
    <xf numFmtId="0" fontId="39" fillId="0" borderId="21" xfId="41" applyFont="1" applyBorder="1" applyAlignment="1">
      <alignment horizontal="left"/>
    </xf>
    <xf numFmtId="0" fontId="39" fillId="0" borderId="33" xfId="41" applyFont="1" applyBorder="1" applyAlignment="1">
      <alignment textRotation="255"/>
    </xf>
    <xf numFmtId="0" fontId="39" fillId="0" borderId="27" xfId="0" applyFont="1" applyBorder="1">
      <protection locked="0"/>
    </xf>
    <xf numFmtId="0" fontId="6" fillId="0" borderId="23" xfId="0" applyFont="1" applyBorder="1" applyAlignment="1" applyProtection="1">
      <alignment horizontal="left" textRotation="90" wrapText="1" shrinkToFit="1"/>
    </xf>
    <xf numFmtId="0" fontId="40" fillId="18" borderId="24" xfId="41" applyFont="1" applyFill="1" applyBorder="1" applyAlignment="1">
      <alignment wrapText="1"/>
    </xf>
    <xf numFmtId="0" fontId="11" fillId="0" borderId="24" xfId="41" applyFont="1" applyBorder="1" applyAlignment="1">
      <alignment horizontal="left" wrapText="1"/>
    </xf>
    <xf numFmtId="0" fontId="11" fillId="0" borderId="24" xfId="41" applyFont="1" applyBorder="1" applyAlignment="1">
      <alignment horizontal="center" wrapText="1"/>
    </xf>
    <xf numFmtId="0" fontId="3" fillId="0" borderId="24" xfId="41" applyBorder="1" applyAlignment="1">
      <alignment horizontal="left"/>
    </xf>
    <xf numFmtId="168" fontId="14" fillId="0" borderId="11" xfId="0" applyNumberFormat="1" applyFont="1" applyBorder="1" applyAlignment="1" applyProtection="1">
      <alignment wrapText="1"/>
    </xf>
    <xf numFmtId="0" fontId="4" fillId="0" borderId="19" xfId="41" applyFont="1" applyBorder="1"/>
    <xf numFmtId="0" fontId="4" fillId="0" borderId="19" xfId="41" applyFont="1" applyBorder="1" applyAlignment="1">
      <alignment horizontal="centerContinuous"/>
    </xf>
    <xf numFmtId="0" fontId="7" fillId="0" borderId="40" xfId="41" applyFont="1" applyBorder="1" applyAlignment="1">
      <alignment horizontal="center"/>
    </xf>
    <xf numFmtId="2" fontId="4" fillId="0" borderId="24" xfId="0" applyNumberFormat="1" applyFont="1" applyBorder="1">
      <protection locked="0"/>
    </xf>
    <xf numFmtId="2" fontId="4" fillId="0" borderId="24" xfId="0" applyNumberFormat="1" applyFont="1" applyBorder="1" applyAlignment="1">
      <alignment horizontal="center" wrapText="1"/>
      <protection locked="0"/>
    </xf>
    <xf numFmtId="168" fontId="4" fillId="0" borderId="0" xfId="0" applyNumberFormat="1" applyFont="1" applyProtection="1"/>
    <xf numFmtId="0" fontId="14" fillId="0" borderId="0" xfId="41" applyFont="1" applyAlignment="1">
      <alignment horizontal="left"/>
    </xf>
    <xf numFmtId="0" fontId="14" fillId="0" borderId="0" xfId="41" applyFont="1"/>
    <xf numFmtId="0" fontId="4" fillId="20" borderId="41" xfId="41" applyFont="1" applyFill="1" applyBorder="1"/>
    <xf numFmtId="0" fontId="4" fillId="20" borderId="43" xfId="41" applyFont="1" applyFill="1" applyBorder="1"/>
    <xf numFmtId="0" fontId="52" fillId="0" borderId="40" xfId="41" applyFont="1" applyBorder="1" applyAlignment="1">
      <alignment horizontal="center"/>
    </xf>
    <xf numFmtId="0" fontId="4" fillId="0" borderId="24" xfId="0" applyFont="1" applyBorder="1">
      <protection locked="0"/>
    </xf>
    <xf numFmtId="0" fontId="11" fillId="0" borderId="24" xfId="0" applyFont="1" applyBorder="1" applyProtection="1"/>
    <xf numFmtId="0" fontId="53" fillId="0" borderId="22" xfId="41" applyFont="1" applyBorder="1"/>
    <xf numFmtId="2" fontId="11" fillId="0" borderId="17" xfId="0" applyNumberFormat="1" applyFont="1" applyBorder="1" applyAlignment="1" applyProtection="1">
      <alignment horizontal="center"/>
    </xf>
    <xf numFmtId="2" fontId="11" fillId="0" borderId="33" xfId="0" applyNumberFormat="1" applyFont="1" applyBorder="1" applyAlignment="1" applyProtection="1">
      <alignment horizontal="center"/>
    </xf>
    <xf numFmtId="2" fontId="11" fillId="0" borderId="0" xfId="0" applyNumberFormat="1" applyFont="1" applyAlignment="1" applyProtection="1">
      <alignment horizontal="center"/>
    </xf>
    <xf numFmtId="167" fontId="11" fillId="0" borderId="0" xfId="0" applyNumberFormat="1" applyFont="1" applyAlignment="1" applyProtection="1">
      <alignment horizontal="center"/>
    </xf>
    <xf numFmtId="166" fontId="11" fillId="0" borderId="11" xfId="0" applyNumberFormat="1" applyFont="1" applyBorder="1" applyAlignment="1" applyProtection="1">
      <alignment horizontal="center"/>
    </xf>
    <xf numFmtId="2" fontId="11" fillId="0" borderId="0" xfId="0" applyNumberFormat="1" applyFont="1" applyAlignment="1">
      <alignment horizontal="center"/>
      <protection locked="0"/>
    </xf>
    <xf numFmtId="166" fontId="11" fillId="0" borderId="10" xfId="0" applyNumberFormat="1" applyFont="1" applyBorder="1" applyAlignment="1" applyProtection="1">
      <alignment horizontal="center"/>
    </xf>
    <xf numFmtId="167" fontId="7" fillId="0" borderId="0" xfId="0" applyNumberFormat="1" applyFont="1" applyAlignment="1" applyProtection="1">
      <alignment horizontal="center"/>
    </xf>
    <xf numFmtId="0" fontId="11" fillId="0" borderId="17" xfId="0" applyFont="1" applyBorder="1" applyProtection="1"/>
    <xf numFmtId="0" fontId="11" fillId="0" borderId="10" xfId="0" applyFont="1" applyBorder="1" applyAlignment="1" applyProtection="1">
      <alignment horizontal="right"/>
    </xf>
    <xf numFmtId="0" fontId="7" fillId="0" borderId="29" xfId="0" applyFont="1" applyBorder="1" applyAlignment="1" applyProtection="1">
      <alignment horizontal="right"/>
    </xf>
    <xf numFmtId="0" fontId="11" fillId="0" borderId="19" xfId="41" applyFont="1" applyBorder="1"/>
    <xf numFmtId="0" fontId="11" fillId="0" borderId="36" xfId="41" applyFont="1" applyBorder="1"/>
    <xf numFmtId="0" fontId="53" fillId="0" borderId="21" xfId="41" applyFont="1" applyBorder="1" applyAlignment="1">
      <alignment vertical="center"/>
    </xf>
    <xf numFmtId="0" fontId="4" fillId="0" borderId="30" xfId="41" applyFont="1" applyBorder="1"/>
    <xf numFmtId="0" fontId="39" fillId="0" borderId="39" xfId="41" applyFont="1" applyBorder="1"/>
    <xf numFmtId="0" fontId="11" fillId="0" borderId="39" xfId="41" applyFont="1" applyBorder="1"/>
    <xf numFmtId="0" fontId="8" fillId="0" borderId="51" xfId="41" applyFont="1" applyBorder="1"/>
    <xf numFmtId="0" fontId="4" fillId="0" borderId="52" xfId="41" applyFont="1" applyBorder="1"/>
    <xf numFmtId="0" fontId="4" fillId="0" borderId="53" xfId="41" applyFont="1" applyBorder="1"/>
    <xf numFmtId="0" fontId="4" fillId="0" borderId="36" xfId="41" applyFont="1" applyBorder="1"/>
    <xf numFmtId="0" fontId="7" fillId="0" borderId="46" xfId="41" applyFont="1" applyBorder="1"/>
    <xf numFmtId="0" fontId="53" fillId="0" borderId="24" xfId="41" applyFont="1" applyBorder="1"/>
    <xf numFmtId="0" fontId="50" fillId="0" borderId="37" xfId="41" applyFont="1" applyBorder="1" applyAlignment="1">
      <alignment horizontal="centerContinuous" vertical="center"/>
    </xf>
    <xf numFmtId="0" fontId="8" fillId="0" borderId="10" xfId="41" applyFont="1" applyBorder="1" applyAlignment="1">
      <alignment horizontal="centerContinuous" vertical="center"/>
    </xf>
    <xf numFmtId="0" fontId="8" fillId="0" borderId="38" xfId="41" applyFont="1" applyBorder="1" applyAlignment="1">
      <alignment horizontal="centerContinuous" vertical="center"/>
    </xf>
    <xf numFmtId="0" fontId="4" fillId="0" borderId="29" xfId="41" applyFont="1" applyBorder="1"/>
    <xf numFmtId="0" fontId="11" fillId="0" borderId="29" xfId="41" applyFont="1" applyBorder="1"/>
    <xf numFmtId="0" fontId="11" fillId="0" borderId="30" xfId="41" applyFont="1" applyBorder="1"/>
    <xf numFmtId="0" fontId="7" fillId="0" borderId="29" xfId="41" applyFont="1" applyBorder="1"/>
    <xf numFmtId="0" fontId="4" fillId="0" borderId="48" xfId="41" applyFont="1" applyBorder="1"/>
    <xf numFmtId="0" fontId="8" fillId="0" borderId="29" xfId="41" applyFont="1" applyBorder="1"/>
    <xf numFmtId="0" fontId="7" fillId="0" borderId="35" xfId="41" applyFont="1" applyBorder="1" applyAlignment="1">
      <alignment wrapText="1"/>
    </xf>
    <xf numFmtId="0" fontId="11" fillId="0" borderId="31" xfId="41" applyFont="1" applyBorder="1"/>
    <xf numFmtId="0" fontId="7" fillId="0" borderId="31" xfId="41" applyFont="1" applyBorder="1"/>
    <xf numFmtId="0" fontId="53" fillId="0" borderId="29" xfId="41" applyFont="1" applyBorder="1"/>
    <xf numFmtId="0" fontId="14" fillId="0" borderId="0" xfId="41" applyFont="1" applyAlignment="1">
      <alignment vertical="center" wrapText="1"/>
    </xf>
    <xf numFmtId="0" fontId="7" fillId="0" borderId="29" xfId="41" applyFont="1" applyBorder="1" applyAlignment="1">
      <alignment vertical="center"/>
    </xf>
    <xf numFmtId="0" fontId="4" fillId="0" borderId="11" xfId="41" applyFont="1" applyBorder="1"/>
    <xf numFmtId="0" fontId="4" fillId="0" borderId="12" xfId="41" applyFont="1" applyBorder="1"/>
    <xf numFmtId="0" fontId="4" fillId="0" borderId="54" xfId="41" applyFont="1" applyBorder="1"/>
    <xf numFmtId="0" fontId="4" fillId="0" borderId="55" xfId="41" applyFont="1" applyBorder="1"/>
    <xf numFmtId="0" fontId="10" fillId="0" borderId="45" xfId="41" applyFont="1" applyBorder="1" applyAlignment="1">
      <alignment horizontal="center" vertical="center" textRotation="90" wrapText="1"/>
    </xf>
    <xf numFmtId="0" fontId="7" fillId="0" borderId="56" xfId="41" applyFont="1" applyBorder="1" applyAlignment="1">
      <alignment horizontal="center" vertical="center" textRotation="90" wrapText="1"/>
    </xf>
    <xf numFmtId="0" fontId="53" fillId="0" borderId="0" xfId="41" applyFont="1" applyAlignment="1">
      <alignment horizontal="right"/>
    </xf>
    <xf numFmtId="0" fontId="53" fillId="0" borderId="14" xfId="41" applyFont="1" applyBorder="1"/>
    <xf numFmtId="0" fontId="4" fillId="0" borderId="14" xfId="41" applyFont="1" applyBorder="1"/>
    <xf numFmtId="0" fontId="4" fillId="0" borderId="57" xfId="41" applyFont="1" applyBorder="1"/>
    <xf numFmtId="0" fontId="55" fillId="0" borderId="19" xfId="41" applyFont="1" applyBorder="1"/>
    <xf numFmtId="0" fontId="4" fillId="0" borderId="58" xfId="41" applyFont="1" applyBorder="1"/>
    <xf numFmtId="0" fontId="7" fillId="0" borderId="58" xfId="41" applyFont="1" applyBorder="1" applyAlignment="1">
      <alignment horizontal="centerContinuous"/>
    </xf>
    <xf numFmtId="0" fontId="52" fillId="0" borderId="59" xfId="41" applyFont="1" applyBorder="1"/>
    <xf numFmtId="0" fontId="4" fillId="0" borderId="60" xfId="41" applyFont="1" applyBorder="1"/>
    <xf numFmtId="0" fontId="8" fillId="0" borderId="61" xfId="41" applyFont="1" applyBorder="1" applyAlignment="1">
      <alignment horizontal="right" vertical="center"/>
    </xf>
    <xf numFmtId="0" fontId="7" fillId="0" borderId="10" xfId="41" applyFont="1" applyBorder="1" applyAlignment="1">
      <alignment horizontal="left"/>
    </xf>
    <xf numFmtId="0" fontId="8" fillId="0" borderId="62" xfId="41" applyFont="1" applyBorder="1"/>
    <xf numFmtId="0" fontId="4" fillId="0" borderId="63" xfId="41" applyFont="1" applyBorder="1"/>
    <xf numFmtId="0" fontId="53" fillId="0" borderId="64" xfId="41" applyFont="1" applyBorder="1"/>
    <xf numFmtId="0" fontId="4" fillId="0" borderId="35" xfId="41" applyFont="1" applyBorder="1"/>
    <xf numFmtId="0" fontId="4" fillId="20" borderId="65" xfId="41" applyFont="1" applyFill="1" applyBorder="1"/>
    <xf numFmtId="1" fontId="11" fillId="0" borderId="0" xfId="0" applyNumberFormat="1" applyFont="1" applyAlignment="1">
      <alignment horizontal="left"/>
      <protection locked="0"/>
    </xf>
    <xf numFmtId="2" fontId="11" fillId="0" borderId="25" xfId="0" applyNumberFormat="1" applyFont="1" applyBorder="1" applyAlignment="1" applyProtection="1">
      <alignment horizontal="center"/>
    </xf>
    <xf numFmtId="2" fontId="11" fillId="0" borderId="24" xfId="0" applyNumberFormat="1" applyFont="1" applyBorder="1" applyAlignment="1" applyProtection="1">
      <alignment horizontal="center"/>
    </xf>
    <xf numFmtId="0" fontId="4" fillId="0" borderId="29" xfId="41" applyFont="1" applyBorder="1" applyAlignment="1">
      <alignment horizontal="right"/>
    </xf>
    <xf numFmtId="0" fontId="73" fillId="0" borderId="0" xfId="0" applyFont="1" applyAlignment="1" applyProtection="1">
      <alignment horizontal="left" wrapText="1"/>
    </xf>
    <xf numFmtId="165" fontId="10" fillId="0" borderId="0" xfId="0" applyNumberFormat="1" applyFont="1" applyProtection="1"/>
    <xf numFmtId="0" fontId="10" fillId="0" borderId="0" xfId="0" applyFont="1" applyProtection="1"/>
    <xf numFmtId="0" fontId="10" fillId="0" borderId="0" xfId="0" applyFont="1" applyAlignment="1" applyProtection="1">
      <alignment wrapText="1"/>
    </xf>
    <xf numFmtId="0" fontId="74" fillId="0" borderId="0" xfId="0" applyFont="1" applyProtection="1"/>
    <xf numFmtId="2" fontId="12" fillId="0" borderId="0" xfId="0" applyNumberFormat="1" applyFont="1" applyAlignment="1" applyProtection="1">
      <alignment horizontal="center"/>
    </xf>
    <xf numFmtId="167" fontId="14" fillId="0" borderId="11" xfId="0" applyNumberFormat="1" applyFont="1" applyBorder="1" applyAlignment="1">
      <alignment horizontal="center" wrapText="1"/>
      <protection locked="0"/>
    </xf>
    <xf numFmtId="168" fontId="14" fillId="0" borderId="11" xfId="0" applyNumberFormat="1" applyFont="1" applyBorder="1" applyAlignment="1" applyProtection="1">
      <alignment horizontal="left" wrapText="1"/>
    </xf>
    <xf numFmtId="0" fontId="38" fillId="0" borderId="0" xfId="44" applyFont="1" applyAlignment="1">
      <alignment horizontal="right"/>
    </xf>
    <xf numFmtId="0" fontId="38" fillId="0" borderId="19" xfId="44" applyFont="1" applyBorder="1"/>
    <xf numFmtId="0" fontId="38" fillId="0" borderId="20" xfId="44" applyFont="1" applyBorder="1"/>
    <xf numFmtId="166" fontId="3" fillId="0" borderId="24" xfId="44" applyNumberFormat="1" applyBorder="1" applyAlignment="1">
      <alignment horizontal="center"/>
    </xf>
    <xf numFmtId="0" fontId="38" fillId="0" borderId="23" xfId="44" applyFont="1" applyBorder="1" applyAlignment="1">
      <alignment horizontal="center"/>
    </xf>
    <xf numFmtId="20" fontId="7" fillId="0" borderId="63" xfId="41" applyNumberFormat="1" applyFont="1" applyBorder="1"/>
    <xf numFmtId="0" fontId="75" fillId="0" borderId="63" xfId="41" applyFont="1" applyBorder="1" applyAlignment="1">
      <alignment horizontal="right"/>
    </xf>
    <xf numFmtId="0" fontId="7" fillId="0" borderId="0" xfId="0" applyFont="1" applyAlignment="1" applyProtection="1">
      <alignment horizontal="left"/>
    </xf>
    <xf numFmtId="165" fontId="7" fillId="0" borderId="0" xfId="0" applyNumberFormat="1" applyFont="1" applyAlignment="1" applyProtection="1">
      <alignment horizontal="left"/>
    </xf>
    <xf numFmtId="2" fontId="75" fillId="0" borderId="63" xfId="41" applyNumberFormat="1" applyFont="1" applyBorder="1" applyAlignment="1">
      <alignment horizontal="left"/>
    </xf>
    <xf numFmtId="0" fontId="76" fillId="0" borderId="0" xfId="44" applyFont="1" applyAlignment="1">
      <alignment horizontal="center"/>
    </xf>
    <xf numFmtId="0" fontId="74" fillId="0" borderId="0" xfId="42" applyFont="1" applyProtection="1"/>
    <xf numFmtId="0" fontId="4" fillId="0" borderId="0" xfId="42" applyFont="1" applyAlignment="1" applyProtection="1">
      <alignment horizontal="center"/>
    </xf>
    <xf numFmtId="166" fontId="53" fillId="0" borderId="24" xfId="0" applyNumberFormat="1" applyFont="1" applyBorder="1" applyAlignment="1" applyProtection="1">
      <alignment horizontal="center" wrapText="1"/>
    </xf>
    <xf numFmtId="0" fontId="4" fillId="0" borderId="24" xfId="0" applyFont="1" applyBorder="1" applyAlignment="1">
      <alignment horizontal="center"/>
      <protection locked="0"/>
    </xf>
    <xf numFmtId="0" fontId="8" fillId="0" borderId="0" xfId="0" applyFont="1" applyAlignment="1" applyProtection="1">
      <alignment horizontal="center"/>
    </xf>
    <xf numFmtId="0" fontId="38" fillId="0" borderId="23" xfId="44" applyFont="1" applyBorder="1" applyAlignment="1">
      <alignment horizontal="center" wrapText="1"/>
    </xf>
    <xf numFmtId="0" fontId="3" fillId="0" borderId="18" xfId="44" applyBorder="1"/>
    <xf numFmtId="0" fontId="3" fillId="0" borderId="19" xfId="44" applyBorder="1"/>
    <xf numFmtId="0" fontId="3" fillId="0" borderId="20" xfId="44" applyBorder="1"/>
    <xf numFmtId="2" fontId="3" fillId="0" borderId="25" xfId="44" applyNumberFormat="1" applyBorder="1" applyAlignment="1">
      <alignment horizontal="center"/>
    </xf>
    <xf numFmtId="0" fontId="77" fillId="0" borderId="0" xfId="0" applyFont="1" applyProtection="1"/>
    <xf numFmtId="0" fontId="26" fillId="0" borderId="66" xfId="43" applyFont="1" applyBorder="1" applyAlignment="1">
      <alignment horizontal="center" vertical="center" wrapText="1"/>
    </xf>
    <xf numFmtId="0" fontId="26" fillId="0" borderId="66" xfId="43" quotePrefix="1" applyFont="1" applyBorder="1" applyAlignment="1">
      <alignment horizontal="center" vertical="center" wrapText="1"/>
    </xf>
    <xf numFmtId="0" fontId="31" fillId="0" borderId="24" xfId="43" quotePrefix="1" applyFont="1" applyBorder="1" applyAlignment="1">
      <alignment horizontal="left" vertical="center" wrapText="1"/>
    </xf>
    <xf numFmtId="0" fontId="27" fillId="0" borderId="24" xfId="43" applyFont="1" applyBorder="1" applyAlignment="1">
      <alignment horizontal="center" vertical="center" wrapText="1"/>
    </xf>
    <xf numFmtId="0" fontId="27" fillId="0" borderId="24" xfId="43" quotePrefix="1" applyFont="1" applyBorder="1" applyAlignment="1">
      <alignment horizontal="center" vertical="center" wrapText="1"/>
    </xf>
    <xf numFmtId="0" fontId="31" fillId="0" borderId="13" xfId="43" quotePrefix="1" applyFont="1" applyBorder="1" applyAlignment="1">
      <alignment horizontal="left" vertical="center" wrapText="1"/>
    </xf>
    <xf numFmtId="0" fontId="26" fillId="0" borderId="0" xfId="43" applyFont="1" applyAlignment="1">
      <alignment vertical="center"/>
    </xf>
    <xf numFmtId="0" fontId="26" fillId="0" borderId="0" xfId="43" applyFont="1" applyAlignment="1">
      <alignment horizontal="center"/>
    </xf>
    <xf numFmtId="0" fontId="27" fillId="0" borderId="24" xfId="43" applyFont="1" applyBorder="1" applyAlignment="1">
      <alignment horizontal="center" vertical="center"/>
    </xf>
    <xf numFmtId="0" fontId="31" fillId="0" borderId="24" xfId="43" applyFont="1" applyBorder="1" applyAlignment="1">
      <alignment horizontal="left" vertical="center" wrapText="1"/>
    </xf>
    <xf numFmtId="0" fontId="30" fillId="0" borderId="25" xfId="43" applyFont="1" applyBorder="1" applyAlignment="1">
      <alignment vertical="center"/>
    </xf>
    <xf numFmtId="0" fontId="29" fillId="0" borderId="25" xfId="43" applyFont="1" applyBorder="1" applyAlignment="1">
      <alignment horizontal="centerContinuous" wrapText="1"/>
    </xf>
    <xf numFmtId="0" fontId="26" fillId="0" borderId="16" xfId="43" applyFont="1" applyBorder="1"/>
    <xf numFmtId="0" fontId="32" fillId="0" borderId="17" xfId="43" applyFont="1" applyBorder="1"/>
    <xf numFmtId="0" fontId="31" fillId="0" borderId="0" xfId="43" applyFont="1"/>
    <xf numFmtId="0" fontId="26" fillId="0" borderId="18" xfId="43" applyFont="1" applyBorder="1"/>
    <xf numFmtId="0" fontId="31" fillId="0" borderId="19" xfId="43" applyFont="1" applyBorder="1"/>
    <xf numFmtId="0" fontId="32" fillId="0" borderId="20" xfId="43" applyFont="1" applyBorder="1"/>
    <xf numFmtId="0" fontId="26" fillId="0" borderId="16" xfId="43" quotePrefix="1" applyFont="1" applyBorder="1" applyAlignment="1">
      <alignment horizontal="left"/>
    </xf>
    <xf numFmtId="0" fontId="26" fillId="0" borderId="13" xfId="43" applyFont="1" applyBorder="1"/>
    <xf numFmtId="0" fontId="32" fillId="0" borderId="15" xfId="43" applyFont="1" applyBorder="1"/>
    <xf numFmtId="0" fontId="31" fillId="0" borderId="14" xfId="43" applyFont="1" applyBorder="1"/>
    <xf numFmtId="0" fontId="26" fillId="0" borderId="19" xfId="43" applyFont="1" applyBorder="1"/>
    <xf numFmtId="0" fontId="3" fillId="0" borderId="0" xfId="43" applyAlignment="1">
      <alignment vertical="center"/>
    </xf>
    <xf numFmtId="0" fontId="24" fillId="0" borderId="0" xfId="43" applyFont="1" applyAlignment="1">
      <alignment horizontal="center" vertical="center"/>
    </xf>
    <xf numFmtId="0" fontId="26" fillId="0" borderId="18" xfId="43" applyFont="1" applyBorder="1" applyAlignment="1">
      <alignment vertical="center"/>
    </xf>
    <xf numFmtId="0" fontId="27" fillId="0" borderId="19" xfId="43" applyFont="1" applyBorder="1" applyAlignment="1">
      <alignment vertical="center"/>
    </xf>
    <xf numFmtId="0" fontId="28" fillId="0" borderId="19" xfId="43" applyFont="1" applyBorder="1" applyAlignment="1">
      <alignment vertical="center"/>
    </xf>
    <xf numFmtId="0" fontId="29" fillId="0" borderId="19" xfId="43" applyFont="1" applyBorder="1" applyAlignment="1">
      <alignment vertical="center"/>
    </xf>
    <xf numFmtId="0" fontId="26" fillId="0" borderId="21" xfId="43" applyFont="1" applyBorder="1" applyAlignment="1">
      <alignment vertical="center"/>
    </xf>
    <xf numFmtId="0" fontId="26" fillId="0" borderId="25" xfId="43" applyFont="1" applyBorder="1" applyAlignment="1">
      <alignment vertical="center"/>
    </xf>
    <xf numFmtId="0" fontId="23" fillId="0" borderId="0" xfId="43" applyFont="1" applyAlignment="1">
      <alignment horizontal="centerContinuous" vertical="center"/>
    </xf>
    <xf numFmtId="0" fontId="24" fillId="0" borderId="0" xfId="43" applyFont="1" applyAlignment="1">
      <alignment horizontal="centerContinuous" vertical="center"/>
    </xf>
    <xf numFmtId="0" fontId="26" fillId="0" borderId="16" xfId="43" applyFont="1" applyBorder="1" applyAlignment="1">
      <alignment wrapText="1"/>
    </xf>
    <xf numFmtId="0" fontId="26" fillId="0" borderId="16" xfId="43" applyFont="1" applyBorder="1" applyAlignment="1">
      <alignment vertical="center"/>
    </xf>
    <xf numFmtId="0" fontId="26" fillId="0" borderId="16" xfId="43" applyFont="1" applyBorder="1" applyAlignment="1">
      <alignment horizontal="center" vertical="center"/>
    </xf>
    <xf numFmtId="0" fontId="26" fillId="0" borderId="24" xfId="43" applyFont="1" applyBorder="1" applyAlignment="1">
      <alignment vertical="center"/>
    </xf>
    <xf numFmtId="49" fontId="14" fillId="0" borderId="0" xfId="0" applyNumberFormat="1" applyFont="1" applyProtection="1"/>
    <xf numFmtId="0" fontId="7" fillId="0" borderId="0" xfId="0" applyFont="1" applyAlignment="1">
      <alignment horizontal="right"/>
      <protection locked="0"/>
    </xf>
    <xf numFmtId="169" fontId="14" fillId="0" borderId="0" xfId="0" applyNumberFormat="1" applyFont="1" applyAlignment="1" applyProtection="1">
      <alignment horizontal="left"/>
    </xf>
    <xf numFmtId="0" fontId="26" fillId="0" borderId="24" xfId="0" quotePrefix="1" applyFont="1" applyBorder="1" applyAlignment="1">
      <alignment horizontal="center" vertical="center"/>
      <protection locked="0"/>
    </xf>
    <xf numFmtId="0" fontId="44" fillId="0" borderId="0" xfId="0" applyFont="1">
      <protection locked="0"/>
    </xf>
    <xf numFmtId="0" fontId="35" fillId="0" borderId="0" xfId="0" applyFont="1">
      <protection locked="0"/>
    </xf>
    <xf numFmtId="0" fontId="7" fillId="0" borderId="0" xfId="0" quotePrefix="1" applyFont="1" applyAlignment="1">
      <alignment horizontal="left"/>
      <protection locked="0"/>
    </xf>
    <xf numFmtId="0" fontId="10" fillId="0" borderId="0" xfId="0" quotePrefix="1" applyFont="1" applyAlignment="1">
      <alignment horizontal="left"/>
      <protection locked="0"/>
    </xf>
    <xf numFmtId="0" fontId="6" fillId="0" borderId="0" xfId="0" applyFont="1" applyAlignment="1">
      <alignment vertical="center"/>
      <protection locked="0"/>
    </xf>
    <xf numFmtId="0" fontId="20" fillId="0" borderId="37" xfId="0" applyFont="1" applyBorder="1">
      <protection locked="0"/>
    </xf>
    <xf numFmtId="0" fontId="20" fillId="0" borderId="38" xfId="0" applyFont="1" applyBorder="1">
      <protection locked="0"/>
    </xf>
    <xf numFmtId="0" fontId="20" fillId="0" borderId="29" xfId="0" applyFont="1" applyBorder="1">
      <protection locked="0"/>
    </xf>
    <xf numFmtId="0" fontId="20" fillId="0" borderId="30" xfId="0" applyFont="1" applyBorder="1">
      <protection locked="0"/>
    </xf>
    <xf numFmtId="0" fontId="20" fillId="0" borderId="34" xfId="0" applyFont="1" applyBorder="1">
      <protection locked="0"/>
    </xf>
    <xf numFmtId="0" fontId="20" fillId="0" borderId="12" xfId="0" applyFont="1" applyBorder="1">
      <protection locked="0"/>
    </xf>
    <xf numFmtId="0" fontId="16" fillId="0" borderId="0" xfId="0" applyFont="1" applyAlignment="1">
      <alignment vertical="center"/>
      <protection locked="0"/>
    </xf>
    <xf numFmtId="0" fontId="3" fillId="0" borderId="0" xfId="0" applyFont="1" applyAlignment="1">
      <alignment horizontal="left" vertical="center"/>
      <protection locked="0"/>
    </xf>
    <xf numFmtId="0" fontId="3" fillId="0" borderId="40" xfId="0" applyFont="1" applyBorder="1" applyAlignment="1">
      <alignment vertical="center"/>
      <protection locked="0"/>
    </xf>
    <xf numFmtId="0" fontId="3" fillId="0" borderId="29" xfId="0" applyFont="1" applyBorder="1" applyAlignment="1">
      <alignment horizontal="center" vertical="center"/>
      <protection locked="0"/>
    </xf>
    <xf numFmtId="0" fontId="3" fillId="0" borderId="0" xfId="0" applyFont="1" applyAlignment="1">
      <alignment horizontal="center" vertical="center"/>
      <protection locked="0"/>
    </xf>
    <xf numFmtId="0" fontId="3" fillId="0" borderId="0" xfId="0" applyFont="1" applyAlignment="1">
      <alignment vertical="center"/>
      <protection locked="0"/>
    </xf>
    <xf numFmtId="0" fontId="79" fillId="0" borderId="0" xfId="0" applyFont="1">
      <protection locked="0"/>
    </xf>
    <xf numFmtId="0" fontId="20" fillId="0" borderId="10" xfId="0" applyFont="1" applyBorder="1">
      <protection locked="0"/>
    </xf>
    <xf numFmtId="0" fontId="7" fillId="0" borderId="0" xfId="0" applyFont="1" applyAlignment="1">
      <alignment vertical="center"/>
      <protection locked="0"/>
    </xf>
    <xf numFmtId="0" fontId="26" fillId="0" borderId="32" xfId="0" quotePrefix="1" applyFont="1" applyBorder="1" applyAlignment="1">
      <alignment horizontal="center" vertical="center"/>
      <protection locked="0"/>
    </xf>
    <xf numFmtId="0" fontId="3" fillId="0" borderId="0" xfId="46" quotePrefix="1" applyAlignment="1">
      <alignment horizontal="center"/>
    </xf>
    <xf numFmtId="0" fontId="3" fillId="0" borderId="0" xfId="46" quotePrefix="1" applyAlignment="1">
      <alignment horizontal="left"/>
    </xf>
    <xf numFmtId="0" fontId="3" fillId="0" borderId="0" xfId="40" applyFont="1">
      <protection locked="0"/>
    </xf>
    <xf numFmtId="14" fontId="3" fillId="0" borderId="0" xfId="40" applyNumberFormat="1" applyFont="1">
      <protection locked="0"/>
    </xf>
    <xf numFmtId="0" fontId="0" fillId="0" borderId="0" xfId="0" applyProtection="1"/>
    <xf numFmtId="0" fontId="81" fillId="0" borderId="0" xfId="0" quotePrefix="1" applyFont="1" applyAlignment="1">
      <alignment horizontal="center"/>
      <protection locked="0"/>
    </xf>
    <xf numFmtId="0" fontId="14" fillId="0" borderId="0" xfId="0" quotePrefix="1" applyFont="1" applyAlignment="1">
      <alignment horizontal="left"/>
      <protection locked="0"/>
    </xf>
    <xf numFmtId="0" fontId="6" fillId="0" borderId="0" xfId="0" applyFont="1" applyAlignment="1">
      <alignment horizontal="left"/>
      <protection locked="0"/>
    </xf>
    <xf numFmtId="49" fontId="6" fillId="0" borderId="0" xfId="0" applyNumberFormat="1" applyFont="1" applyProtection="1"/>
    <xf numFmtId="0" fontId="3" fillId="0" borderId="0" xfId="0" applyFont="1" applyAlignment="1" applyProtection="1">
      <alignment horizontal="left"/>
    </xf>
    <xf numFmtId="0" fontId="3" fillId="0" borderId="0" xfId="0" applyFont="1" applyProtection="1"/>
    <xf numFmtId="2" fontId="11" fillId="0" borderId="22" xfId="0" applyNumberFormat="1" applyFont="1" applyBorder="1">
      <protection locked="0"/>
    </xf>
    <xf numFmtId="168" fontId="12" fillId="0" borderId="0" xfId="0" applyNumberFormat="1" applyFont="1" applyAlignment="1" applyProtection="1">
      <alignment horizontal="center"/>
    </xf>
    <xf numFmtId="1" fontId="14" fillId="0" borderId="0" xfId="0" applyNumberFormat="1" applyFont="1">
      <protection locked="0"/>
    </xf>
    <xf numFmtId="1" fontId="14" fillId="0" borderId="0" xfId="0" applyNumberFormat="1" applyFont="1" applyAlignment="1">
      <alignment horizontal="centerContinuous"/>
      <protection locked="0"/>
    </xf>
    <xf numFmtId="1" fontId="14" fillId="0" borderId="11" xfId="0" applyNumberFormat="1" applyFont="1" applyBorder="1">
      <protection locked="0"/>
    </xf>
    <xf numFmtId="2" fontId="11" fillId="0" borderId="25" xfId="0" applyNumberFormat="1" applyFont="1" applyBorder="1" applyAlignment="1">
      <alignment horizontal="center"/>
      <protection locked="0"/>
    </xf>
    <xf numFmtId="2" fontId="11" fillId="0" borderId="24" xfId="0" applyNumberFormat="1" applyFont="1" applyBorder="1" applyAlignment="1">
      <alignment horizontal="center"/>
      <protection locked="0"/>
    </xf>
    <xf numFmtId="1" fontId="14" fillId="0" borderId="0" xfId="0" applyNumberFormat="1" applyFont="1" applyAlignment="1" applyProtection="1">
      <alignment horizontal="left"/>
    </xf>
    <xf numFmtId="1" fontId="8" fillId="0" borderId="0" xfId="0" applyNumberFormat="1" applyFont="1" applyAlignment="1" applyProtection="1">
      <alignment horizontal="centerContinuous"/>
    </xf>
    <xf numFmtId="168" fontId="49" fillId="0" borderId="0" xfId="0" applyNumberFormat="1" applyFont="1" applyAlignment="1" applyProtection="1">
      <alignment horizontal="center"/>
    </xf>
    <xf numFmtId="168" fontId="12" fillId="0" borderId="0" xfId="0" applyNumberFormat="1" applyFont="1">
      <protection locked="0"/>
    </xf>
    <xf numFmtId="167" fontId="49" fillId="0" borderId="0" xfId="0" applyNumberFormat="1" applyFont="1" applyAlignment="1">
      <alignment horizontal="center"/>
      <protection locked="0"/>
    </xf>
    <xf numFmtId="167" fontId="12" fillId="0" borderId="0" xfId="0" applyNumberFormat="1" applyFont="1" applyAlignment="1">
      <alignment horizontal="center"/>
      <protection locked="0"/>
    </xf>
    <xf numFmtId="167" fontId="43" fillId="0" borderId="0" xfId="0" applyNumberFormat="1" applyFont="1" applyAlignment="1">
      <alignment horizontal="center"/>
      <protection locked="0"/>
    </xf>
    <xf numFmtId="167" fontId="11" fillId="0" borderId="0" xfId="0" applyNumberFormat="1" applyFont="1" applyAlignment="1">
      <alignment horizontal="center"/>
      <protection locked="0"/>
    </xf>
    <xf numFmtId="1" fontId="7" fillId="0" borderId="11" xfId="0" applyNumberFormat="1" applyFont="1" applyBorder="1" applyAlignment="1">
      <alignment horizontal="center"/>
      <protection locked="0"/>
    </xf>
    <xf numFmtId="0" fontId="4" fillId="0" borderId="19" xfId="41" applyFont="1" applyBorder="1" applyAlignment="1">
      <alignment horizontal="center"/>
    </xf>
    <xf numFmtId="0" fontId="4" fillId="0" borderId="21" xfId="41" applyFont="1" applyBorder="1" applyAlignment="1">
      <alignment horizontal="center"/>
    </xf>
    <xf numFmtId="0" fontId="54" fillId="0" borderId="0" xfId="41" applyFont="1" applyAlignment="1">
      <alignment wrapText="1"/>
    </xf>
    <xf numFmtId="0" fontId="2" fillId="0" borderId="0" xfId="45" applyAlignment="1">
      <alignment wrapText="1"/>
      <protection locked="0"/>
    </xf>
    <xf numFmtId="0" fontId="18" fillId="0" borderId="11" xfId="41" applyFont="1" applyBorder="1" applyAlignment="1">
      <alignment horizontal="center"/>
    </xf>
    <xf numFmtId="0" fontId="18" fillId="0" borderId="12" xfId="41" applyFont="1" applyBorder="1" applyAlignment="1">
      <alignment horizontal="center"/>
    </xf>
    <xf numFmtId="0" fontId="53" fillId="0" borderId="22" xfId="41" applyFont="1" applyBorder="1" applyAlignment="1">
      <alignment horizontal="left" vertical="center"/>
    </xf>
    <xf numFmtId="0" fontId="53" fillId="0" borderId="21" xfId="41" applyFont="1" applyBorder="1" applyAlignment="1">
      <alignment horizontal="left" vertical="center"/>
    </xf>
    <xf numFmtId="0" fontId="53" fillId="0" borderId="47" xfId="41" applyFont="1" applyBorder="1" applyAlignment="1">
      <alignment horizontal="left" vertical="center"/>
    </xf>
    <xf numFmtId="0" fontId="7" fillId="0" borderId="29" xfId="41" applyFont="1" applyBorder="1" applyAlignment="1">
      <alignment horizontal="left" vertical="center" wrapText="1"/>
    </xf>
    <xf numFmtId="0" fontId="7" fillId="0" borderId="0" xfId="41" applyFont="1" applyAlignment="1">
      <alignment horizontal="left" vertical="center" wrapText="1"/>
    </xf>
    <xf numFmtId="0" fontId="11" fillId="0" borderId="42" xfId="41" applyFont="1" applyBorder="1" applyAlignment="1">
      <alignment horizontal="center" vertical="center"/>
    </xf>
    <xf numFmtId="0" fontId="0" fillId="0" borderId="44" xfId="0" applyBorder="1">
      <protection locked="0"/>
    </xf>
    <xf numFmtId="0" fontId="11" fillId="0" borderId="37" xfId="41" applyFont="1" applyBorder="1" applyAlignment="1">
      <alignment horizontal="center" vertical="center"/>
    </xf>
    <xf numFmtId="0" fontId="11" fillId="0" borderId="34" xfId="41" applyFont="1" applyBorder="1" applyAlignment="1">
      <alignment horizontal="center" vertical="center"/>
    </xf>
    <xf numFmtId="0" fontId="53" fillId="0" borderId="22" xfId="41" applyFont="1" applyBorder="1"/>
    <xf numFmtId="0" fontId="53" fillId="0" borderId="21" xfId="41" applyFont="1" applyBorder="1"/>
    <xf numFmtId="0" fontId="53" fillId="0" borderId="47" xfId="41" applyFont="1" applyBorder="1"/>
    <xf numFmtId="0" fontId="54" fillId="0" borderId="19" xfId="41" applyFont="1" applyBorder="1" applyAlignment="1">
      <alignment horizontal="left" vertical="center" wrapText="1"/>
    </xf>
    <xf numFmtId="0" fontId="0" fillId="0" borderId="0" xfId="0" applyAlignment="1">
      <alignment wrapText="1"/>
      <protection locked="0"/>
    </xf>
    <xf numFmtId="0" fontId="0" fillId="0" borderId="30" xfId="0" applyBorder="1" applyAlignment="1">
      <alignment wrapText="1"/>
      <protection locked="0"/>
    </xf>
    <xf numFmtId="0" fontId="23" fillId="0" borderId="0" xfId="43" quotePrefix="1" applyFont="1" applyAlignment="1">
      <alignment horizontal="center" vertical="center" wrapText="1"/>
    </xf>
    <xf numFmtId="0" fontId="23" fillId="0" borderId="0" xfId="43" applyFont="1" applyAlignment="1">
      <alignment horizontal="center" vertical="center"/>
    </xf>
    <xf numFmtId="0" fontId="24" fillId="0" borderId="0" xfId="43" quotePrefix="1" applyFont="1" applyAlignment="1">
      <alignment horizontal="center" vertical="center"/>
    </xf>
    <xf numFmtId="0" fontId="24" fillId="0" borderId="0" xfId="43" applyFont="1" applyAlignment="1">
      <alignment horizontal="center" vertical="center"/>
    </xf>
    <xf numFmtId="0" fontId="32" fillId="0" borderId="21" xfId="43" quotePrefix="1" applyFont="1" applyBorder="1" applyAlignment="1">
      <alignment horizontal="left" vertical="center" wrapText="1"/>
    </xf>
    <xf numFmtId="0" fontId="32" fillId="0" borderId="25" xfId="43" quotePrefix="1" applyFont="1" applyBorder="1" applyAlignment="1">
      <alignment horizontal="left" vertical="center" wrapText="1"/>
    </xf>
    <xf numFmtId="0" fontId="31" fillId="0" borderId="24" xfId="43" applyFont="1" applyBorder="1" applyAlignment="1">
      <alignment horizontal="left" vertical="center" wrapText="1"/>
    </xf>
    <xf numFmtId="0" fontId="32" fillId="0" borderId="24" xfId="43" quotePrefix="1" applyFont="1" applyBorder="1" applyAlignment="1">
      <alignment horizontal="left" vertical="center" wrapText="1"/>
    </xf>
    <xf numFmtId="0" fontId="32" fillId="0" borderId="24" xfId="43" applyFont="1" applyBorder="1" applyAlignment="1">
      <alignment horizontal="left" vertical="center" wrapText="1"/>
    </xf>
    <xf numFmtId="0" fontId="32" fillId="0" borderId="21" xfId="43" applyFont="1" applyBorder="1" applyAlignment="1">
      <alignment horizontal="left" vertical="center" wrapText="1"/>
    </xf>
    <xf numFmtId="0" fontId="32" fillId="0" borderId="25" xfId="43" applyFont="1" applyBorder="1" applyAlignment="1">
      <alignment horizontal="left" vertical="center" wrapText="1"/>
    </xf>
    <xf numFmtId="0" fontId="26" fillId="0" borderId="22" xfId="43" quotePrefix="1" applyFont="1" applyBorder="1" applyAlignment="1">
      <alignment horizontal="center" vertical="center"/>
    </xf>
    <xf numFmtId="0" fontId="26" fillId="0" borderId="21" xfId="43" applyFont="1" applyBorder="1" applyAlignment="1">
      <alignment horizontal="center" vertical="center"/>
    </xf>
    <xf numFmtId="0" fontId="26" fillId="0" borderId="25" xfId="43" applyFont="1" applyBorder="1" applyAlignment="1">
      <alignment horizontal="center" vertical="center"/>
    </xf>
    <xf numFmtId="0" fontId="32" fillId="0" borderId="22" xfId="43" quotePrefix="1" applyFont="1" applyBorder="1" applyAlignment="1">
      <alignment horizontal="left" vertical="center" wrapText="1"/>
    </xf>
    <xf numFmtId="0" fontId="26" fillId="0" borderId="22" xfId="43" applyFont="1" applyBorder="1" applyAlignment="1">
      <alignment horizontal="center" vertical="center" wrapText="1"/>
    </xf>
    <xf numFmtId="0" fontId="26" fillId="0" borderId="21" xfId="43" applyFont="1" applyBorder="1" applyAlignment="1">
      <alignment horizontal="center" vertical="center" wrapText="1"/>
    </xf>
    <xf numFmtId="0" fontId="26" fillId="0" borderId="14" xfId="43" applyFont="1" applyBorder="1" applyAlignment="1">
      <alignment horizontal="center" vertical="center" wrapText="1"/>
    </xf>
    <xf numFmtId="0" fontId="26" fillId="0" borderId="15" xfId="43" applyFont="1" applyBorder="1" applyAlignment="1">
      <alignment horizontal="center" vertical="center" wrapText="1"/>
    </xf>
    <xf numFmtId="0" fontId="14" fillId="0" borderId="33" xfId="0" applyFont="1" applyBorder="1" applyAlignment="1">
      <alignment horizontal="left" textRotation="90"/>
      <protection locked="0"/>
    </xf>
    <xf numFmtId="0" fontId="11" fillId="0" borderId="23" xfId="0" applyFont="1" applyBorder="1">
      <protection locked="0"/>
    </xf>
    <xf numFmtId="0" fontId="11" fillId="0" borderId="21" xfId="0" applyFont="1" applyBorder="1" applyAlignment="1" applyProtection="1">
      <alignment horizontal="left"/>
    </xf>
    <xf numFmtId="0" fontId="20" fillId="0" borderId="37" xfId="0" applyFont="1" applyBorder="1" applyAlignment="1">
      <alignment horizontal="center"/>
      <protection locked="0"/>
    </xf>
    <xf numFmtId="0" fontId="20" fillId="0" borderId="10" xfId="0" applyFont="1" applyBorder="1" applyAlignment="1">
      <alignment horizontal="center"/>
      <protection locked="0"/>
    </xf>
    <xf numFmtId="0" fontId="20" fillId="0" borderId="38" xfId="0" applyFont="1" applyBorder="1" applyAlignment="1">
      <alignment horizontal="center"/>
      <protection locked="0"/>
    </xf>
    <xf numFmtId="0" fontId="20" fillId="0" borderId="29" xfId="0" applyFont="1" applyBorder="1" applyAlignment="1">
      <alignment horizontal="center"/>
      <protection locked="0"/>
    </xf>
    <xf numFmtId="0" fontId="20" fillId="0" borderId="0" xfId="0" applyFont="1" applyAlignment="1">
      <alignment horizontal="center"/>
      <protection locked="0"/>
    </xf>
    <xf numFmtId="0" fontId="20" fillId="0" borderId="30" xfId="0" applyFont="1" applyBorder="1" applyAlignment="1">
      <alignment horizontal="center"/>
      <protection locked="0"/>
    </xf>
    <xf numFmtId="0" fontId="20" fillId="0" borderId="34" xfId="0" applyFont="1" applyBorder="1" applyAlignment="1">
      <alignment horizontal="center"/>
      <protection locked="0"/>
    </xf>
    <xf numFmtId="0" fontId="20" fillId="0" borderId="11" xfId="0" applyFont="1" applyBorder="1" applyAlignment="1">
      <alignment horizontal="center"/>
      <protection locked="0"/>
    </xf>
    <xf numFmtId="0" fontId="20" fillId="0" borderId="12" xfId="0" applyFont="1" applyBorder="1" applyAlignment="1">
      <alignment horizontal="center"/>
      <protection locked="0"/>
    </xf>
    <xf numFmtId="0" fontId="82" fillId="0" borderId="0" xfId="0" applyFont="1" applyAlignment="1">
      <alignment horizontal="center"/>
      <protection locked="0"/>
    </xf>
    <xf numFmtId="0" fontId="14" fillId="0" borderId="0" xfId="0" applyFont="1" applyAlignment="1">
      <alignment horizontal="left"/>
      <protection locked="0"/>
    </xf>
    <xf numFmtId="0" fontId="7" fillId="0" borderId="0" xfId="0" quotePrefix="1" applyFont="1" applyAlignment="1">
      <alignment horizontal="right" vertical="center" wrapText="1" indent="1"/>
      <protection locked="0"/>
    </xf>
    <xf numFmtId="0" fontId="7" fillId="0" borderId="30" xfId="0" quotePrefix="1" applyFont="1" applyBorder="1" applyAlignment="1">
      <alignment horizontal="right" vertical="center" wrapText="1" indent="1"/>
      <protection locked="0"/>
    </xf>
    <xf numFmtId="0" fontId="7" fillId="0" borderId="0" xfId="0" applyFont="1" applyAlignment="1">
      <alignment horizontal="right" vertical="center" wrapText="1" indent="1"/>
      <protection locked="0"/>
    </xf>
    <xf numFmtId="0" fontId="53" fillId="0" borderId="76" xfId="0" applyFont="1" applyBorder="1">
      <protection locked="0"/>
    </xf>
    <xf numFmtId="0" fontId="53" fillId="0" borderId="73" xfId="0" applyFont="1" applyBorder="1">
      <protection locked="0"/>
    </xf>
    <xf numFmtId="0" fontId="53" fillId="0" borderId="74" xfId="0" applyFont="1" applyBorder="1">
      <protection locked="0"/>
    </xf>
    <xf numFmtId="0" fontId="11" fillId="0" borderId="72" xfId="0" applyFont="1" applyBorder="1">
      <protection locked="0"/>
    </xf>
    <xf numFmtId="0" fontId="11" fillId="0" borderId="73" xfId="0" applyFont="1" applyBorder="1">
      <protection locked="0"/>
    </xf>
    <xf numFmtId="0" fontId="11" fillId="0" borderId="74" xfId="0" applyFont="1" applyBorder="1">
      <protection locked="0"/>
    </xf>
    <xf numFmtId="0" fontId="11" fillId="0" borderId="75" xfId="0" applyFont="1" applyBorder="1">
      <protection locked="0"/>
    </xf>
    <xf numFmtId="0" fontId="53" fillId="0" borderId="31" xfId="0" applyFont="1" applyBorder="1">
      <protection locked="0"/>
    </xf>
    <xf numFmtId="0" fontId="53" fillId="0" borderId="21" xfId="0" applyFont="1" applyBorder="1">
      <protection locked="0"/>
    </xf>
    <xf numFmtId="0" fontId="53" fillId="0" borderId="25" xfId="0" applyFont="1" applyBorder="1">
      <protection locked="0"/>
    </xf>
    <xf numFmtId="0" fontId="11" fillId="0" borderId="22" xfId="0" applyFont="1" applyBorder="1">
      <protection locked="0"/>
    </xf>
    <xf numFmtId="0" fontId="11" fillId="0" borderId="21" xfId="0" applyFont="1" applyBorder="1">
      <protection locked="0"/>
    </xf>
    <xf numFmtId="0" fontId="11" fillId="0" borderId="25" xfId="0" applyFont="1" applyBorder="1">
      <protection locked="0"/>
    </xf>
    <xf numFmtId="0" fontId="11" fillId="0" borderId="47" xfId="0" applyFont="1" applyBorder="1">
      <protection locked="0"/>
    </xf>
    <xf numFmtId="0" fontId="7" fillId="0" borderId="31" xfId="0" applyFont="1" applyBorder="1">
      <protection locked="0"/>
    </xf>
    <xf numFmtId="0" fontId="7" fillId="0" borderId="21" xfId="0" applyFont="1" applyBorder="1">
      <protection locked="0"/>
    </xf>
    <xf numFmtId="0" fontId="7" fillId="0" borderId="47" xfId="0" applyFont="1" applyBorder="1">
      <protection locked="0"/>
    </xf>
    <xf numFmtId="0" fontId="11" fillId="0" borderId="31" xfId="0" applyFont="1" applyBorder="1">
      <protection locked="0"/>
    </xf>
    <xf numFmtId="0" fontId="6" fillId="0" borderId="31" xfId="0" applyFont="1" applyBorder="1" applyAlignment="1">
      <alignment horizontal="center"/>
      <protection locked="0"/>
    </xf>
    <xf numFmtId="0" fontId="6" fillId="0" borderId="21" xfId="0" applyFont="1" applyBorder="1" applyAlignment="1">
      <alignment horizontal="center"/>
      <protection locked="0"/>
    </xf>
    <xf numFmtId="0" fontId="6" fillId="0" borderId="25" xfId="0" applyFont="1" applyBorder="1" applyAlignment="1">
      <alignment horizontal="center"/>
      <protection locked="0"/>
    </xf>
    <xf numFmtId="0" fontId="7" fillId="0" borderId="31" xfId="0" quotePrefix="1" applyFont="1" applyBorder="1">
      <protection locked="0"/>
    </xf>
    <xf numFmtId="0" fontId="7" fillId="0" borderId="21" xfId="0" quotePrefix="1" applyFont="1" applyBorder="1">
      <protection locked="0"/>
    </xf>
    <xf numFmtId="0" fontId="7" fillId="0" borderId="47" xfId="0" quotePrefix="1" applyFont="1" applyBorder="1">
      <protection locked="0"/>
    </xf>
    <xf numFmtId="0" fontId="7" fillId="0" borderId="70" xfId="0" quotePrefix="1" applyFont="1" applyBorder="1" applyAlignment="1">
      <alignment horizontal="center" vertical="center"/>
      <protection locked="0"/>
    </xf>
    <xf numFmtId="0" fontId="7" fillId="0" borderId="70" xfId="0" applyFont="1" applyBorder="1" applyAlignment="1">
      <alignment horizontal="center" vertical="center"/>
      <protection locked="0"/>
    </xf>
    <xf numFmtId="0" fontId="7" fillId="0" borderId="71" xfId="0" applyFont="1" applyBorder="1" applyAlignment="1">
      <alignment horizontal="center" vertical="center"/>
      <protection locked="0"/>
    </xf>
    <xf numFmtId="0" fontId="35" fillId="0" borderId="31" xfId="0" applyFont="1" applyBorder="1" applyAlignment="1">
      <alignment horizontal="center"/>
      <protection locked="0"/>
    </xf>
    <xf numFmtId="0" fontId="35" fillId="0" borderId="21" xfId="0" applyFont="1" applyBorder="1" applyAlignment="1">
      <alignment horizontal="center"/>
      <protection locked="0"/>
    </xf>
    <xf numFmtId="0" fontId="35" fillId="0" borderId="25" xfId="0" applyFont="1" applyBorder="1" applyAlignment="1">
      <alignment horizontal="center"/>
      <protection locked="0"/>
    </xf>
    <xf numFmtId="0" fontId="80" fillId="0" borderId="24" xfId="0" quotePrefix="1" applyFont="1" applyBorder="1" applyAlignment="1">
      <alignment horizontal="left" vertical="top" wrapText="1"/>
      <protection locked="0"/>
    </xf>
    <xf numFmtId="0" fontId="80" fillId="0" borderId="24" xfId="0" applyFont="1" applyBorder="1" applyAlignment="1">
      <alignment horizontal="left" vertical="top" wrapText="1"/>
      <protection locked="0"/>
    </xf>
    <xf numFmtId="0" fontId="80" fillId="0" borderId="32" xfId="0" applyFont="1" applyBorder="1" applyAlignment="1">
      <alignment horizontal="left" vertical="top" wrapText="1"/>
      <protection locked="0"/>
    </xf>
    <xf numFmtId="0" fontId="7" fillId="0" borderId="67" xfId="0" applyFont="1" applyBorder="1" applyAlignment="1">
      <alignment horizontal="center" vertical="center"/>
      <protection locked="0"/>
    </xf>
    <xf numFmtId="0" fontId="7" fillId="0" borderId="68" xfId="0" applyFont="1" applyBorder="1" applyAlignment="1">
      <alignment horizontal="center" vertical="center"/>
      <protection locked="0"/>
    </xf>
    <xf numFmtId="0" fontId="7" fillId="0" borderId="69" xfId="0" applyFont="1" applyBorder="1" applyAlignment="1">
      <alignment horizontal="center" vertical="center"/>
      <protection locked="0"/>
    </xf>
    <xf numFmtId="0" fontId="3" fillId="0" borderId="0" xfId="0" applyFont="1" applyAlignment="1">
      <alignment horizontal="left" vertical="center"/>
      <protection locked="0"/>
    </xf>
    <xf numFmtId="0" fontId="3" fillId="0" borderId="29" xfId="0" applyFont="1" applyBorder="1" applyAlignment="1">
      <alignment horizontal="center" vertical="center"/>
      <protection locked="0"/>
    </xf>
    <xf numFmtId="0" fontId="3" fillId="0" borderId="0" xfId="0" applyFont="1" applyAlignment="1">
      <alignment horizontal="center" vertical="center"/>
      <protection locked="0"/>
    </xf>
    <xf numFmtId="0" fontId="3" fillId="0" borderId="30" xfId="0" applyFont="1" applyBorder="1" applyAlignment="1">
      <alignment horizontal="center" vertical="center"/>
      <protection locked="0"/>
    </xf>
    <xf numFmtId="0" fontId="3" fillId="0" borderId="30" xfId="0" applyFont="1" applyBorder="1" applyAlignment="1">
      <alignment horizontal="left" vertical="center"/>
      <protection locked="0"/>
    </xf>
    <xf numFmtId="0" fontId="6" fillId="0" borderId="0" xfId="0" applyFont="1" applyAlignment="1" applyProtection="1">
      <alignment horizontal="left"/>
    </xf>
    <xf numFmtId="0" fontId="3" fillId="0" borderId="0" xfId="0" quotePrefix="1" applyFont="1" applyAlignment="1">
      <alignment horizontal="center" vertical="center" wrapText="1"/>
      <protection locked="0"/>
    </xf>
    <xf numFmtId="0" fontId="14" fillId="0" borderId="0" xfId="0" quotePrefix="1" applyFont="1" applyAlignment="1">
      <alignment horizontal="left"/>
      <protection locked="0"/>
    </xf>
    <xf numFmtId="0" fontId="14" fillId="0" borderId="0" xfId="0" quotePrefix="1" applyFont="1" applyAlignment="1">
      <alignment horizontal="center"/>
      <protection locked="0"/>
    </xf>
    <xf numFmtId="168" fontId="6" fillId="0" borderId="0" xfId="0" applyNumberFormat="1" applyFont="1" applyAlignment="1" applyProtection="1">
      <alignment horizontal="left"/>
    </xf>
    <xf numFmtId="169" fontId="14" fillId="0" borderId="0" xfId="0" applyNumberFormat="1" applyFont="1" applyAlignment="1" applyProtection="1">
      <alignment horizontal="center"/>
    </xf>
    <xf numFmtId="0" fontId="5" fillId="0" borderId="0" xfId="0" applyFont="1" applyAlignment="1">
      <alignment horizontal="center" vertical="center"/>
      <protection locked="0"/>
    </xf>
    <xf numFmtId="0" fontId="14" fillId="0" borderId="0" xfId="0" applyFont="1" applyAlignment="1">
      <alignment horizontal="center"/>
      <protection locked="0"/>
    </xf>
    <xf numFmtId="0" fontId="6" fillId="0" borderId="0" xfId="0" applyFont="1" applyAlignment="1">
      <alignment horizontal="left"/>
      <protection locked="0"/>
    </xf>
  </cellXfs>
  <cellStyles count="52">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urrency" xfId="28" builtinId="4"/>
    <cellStyle name="Explanatory Text" xfId="29" builtinId="53" customBuiltin="1"/>
    <cellStyle name="Good" xfId="30" builtinId="26" customBuiltin="1"/>
    <cellStyle name="Heading 1" xfId="31" builtinId="16" customBuiltin="1"/>
    <cellStyle name="Heading 2" xfId="32" builtinId="17" customBuiltin="1"/>
    <cellStyle name="Heading 3" xfId="33" builtinId="18" customBuiltin="1"/>
    <cellStyle name="Heading 4" xfId="34" builtinId="19" customBuiltin="1"/>
    <cellStyle name="Input" xfId="35" builtinId="20" customBuiltin="1"/>
    <cellStyle name="Linked Cell" xfId="36" builtinId="24" customBuiltin="1"/>
    <cellStyle name="Neutral" xfId="37" builtinId="28" customBuiltin="1"/>
    <cellStyle name="Normal" xfId="0" builtinId="0"/>
    <cellStyle name="Normal_1-10-03WBTF TEAM-PAIR" xfId="38" xr:uid="{00000000-0005-0000-0000-000026000000}"/>
    <cellStyle name="Normal_Individual" xfId="39" xr:uid="{00000000-0005-0000-0000-000027000000}"/>
    <cellStyle name="Normal_National Testing" xfId="40" xr:uid="{00000000-0005-0000-0000-000028000000}"/>
    <cellStyle name="Normal_Sheet1" xfId="41" xr:uid="{00000000-0005-0000-0000-000029000000}"/>
    <cellStyle name="Normal_TMPR" xfId="42" xr:uid="{00000000-0005-0000-0000-00002A000000}"/>
    <cellStyle name="Normal_Trials Inspection Sheet" xfId="43" xr:uid="{00000000-0005-0000-0000-00002B000000}"/>
    <cellStyle name="Normal_Volume-Speed-Timing Sheet" xfId="44" xr:uid="{00000000-0005-0000-0000-00002C000000}"/>
    <cellStyle name="Normal_WBTF SOLO2-18" xfId="45" xr:uid="{00000000-0005-0000-0000-00002D000000}"/>
    <cellStyle name="Normal_WBTFmenumakr3" xfId="46" xr:uid="{00000000-0005-0000-0000-00002E000000}"/>
    <cellStyle name="Note" xfId="47" builtinId="10" customBuiltin="1"/>
    <cellStyle name="Output" xfId="48" builtinId="21" customBuiltin="1"/>
    <cellStyle name="Title" xfId="49" builtinId="15" customBuiltin="1"/>
    <cellStyle name="Total" xfId="50" builtinId="25" customBuiltin="1"/>
    <cellStyle name="Warning Text" xfId="51" builtinId="11" customBuiltin="1"/>
  </cellStyles>
  <dxfs count="47">
    <dxf>
      <fill>
        <patternFill>
          <bgColor indexed="13"/>
        </patternFill>
      </fill>
    </dxf>
    <dxf>
      <fill>
        <patternFill>
          <bgColor indexed="13"/>
        </patternFill>
      </fill>
    </dxf>
    <dxf>
      <font>
        <condense val="0"/>
        <extend val="0"/>
        <color auto="1"/>
      </font>
      <fill>
        <patternFill>
          <bgColor indexed="13"/>
        </patternFill>
      </fill>
    </dxf>
    <dxf>
      <font>
        <b/>
        <i val="0"/>
        <condense val="0"/>
        <extend val="0"/>
      </font>
      <fill>
        <patternFill>
          <bgColor indexed="13"/>
        </patternFill>
      </fill>
    </dxf>
    <dxf>
      <fill>
        <patternFill>
          <bgColor indexed="13"/>
        </patternFill>
      </fill>
    </dxf>
    <dxf>
      <fill>
        <patternFill>
          <bgColor indexed="13"/>
        </patternFill>
      </fill>
    </dxf>
    <dxf>
      <font>
        <condense val="0"/>
        <extend val="0"/>
        <color auto="1"/>
      </font>
      <fill>
        <patternFill>
          <bgColor indexed="13"/>
        </patternFill>
      </fill>
    </dxf>
    <dxf>
      <font>
        <b/>
        <i val="0"/>
        <condense val="0"/>
        <extend val="0"/>
      </font>
      <fill>
        <patternFill>
          <bgColor indexed="13"/>
        </patternFill>
      </fill>
    </dxf>
    <dxf>
      <fill>
        <patternFill>
          <bgColor indexed="13"/>
        </patternFill>
      </fill>
    </dxf>
    <dxf>
      <fill>
        <patternFill>
          <bgColor indexed="13"/>
        </patternFill>
      </fill>
    </dxf>
    <dxf>
      <font>
        <condense val="0"/>
        <extend val="0"/>
        <color auto="1"/>
      </font>
      <fill>
        <patternFill>
          <bgColor indexed="13"/>
        </patternFill>
      </fill>
    </dxf>
    <dxf>
      <font>
        <b/>
        <i val="0"/>
        <condense val="0"/>
        <extend val="0"/>
      </font>
      <fill>
        <patternFill>
          <bgColor indexed="13"/>
        </patternFill>
      </fill>
    </dxf>
    <dxf>
      <fill>
        <patternFill>
          <bgColor indexed="13"/>
        </patternFill>
      </fill>
    </dxf>
    <dxf>
      <fill>
        <patternFill>
          <bgColor indexed="13"/>
        </patternFill>
      </fill>
    </dxf>
    <dxf>
      <font>
        <condense val="0"/>
        <extend val="0"/>
        <color auto="1"/>
      </font>
      <fill>
        <patternFill>
          <bgColor indexed="13"/>
        </patternFill>
      </fill>
    </dxf>
    <dxf>
      <font>
        <b/>
        <i val="0"/>
        <condense val="0"/>
        <extend val="0"/>
      </font>
      <fill>
        <patternFill>
          <bgColor indexed="13"/>
        </patternFill>
      </fill>
    </dxf>
    <dxf>
      <fill>
        <patternFill>
          <bgColor indexed="13"/>
        </patternFill>
      </fill>
    </dxf>
    <dxf>
      <fill>
        <patternFill>
          <bgColor indexed="13"/>
        </patternFill>
      </fill>
    </dxf>
    <dxf>
      <font>
        <condense val="0"/>
        <extend val="0"/>
        <color auto="1"/>
      </font>
      <fill>
        <patternFill>
          <bgColor indexed="13"/>
        </patternFill>
      </fill>
    </dxf>
    <dxf>
      <font>
        <b/>
        <i val="0"/>
        <condense val="0"/>
        <extend val="0"/>
      </font>
      <fill>
        <patternFill>
          <bgColor indexed="13"/>
        </patternFill>
      </fill>
    </dxf>
    <dxf>
      <fill>
        <patternFill>
          <bgColor indexed="13"/>
        </patternFill>
      </fill>
    </dxf>
    <dxf>
      <fill>
        <patternFill>
          <bgColor indexed="13"/>
        </patternFill>
      </fill>
    </dxf>
    <dxf>
      <font>
        <condense val="0"/>
        <extend val="0"/>
        <color auto="1"/>
      </font>
      <fill>
        <patternFill>
          <bgColor indexed="13"/>
        </patternFill>
      </fill>
    </dxf>
    <dxf>
      <font>
        <b/>
        <i val="0"/>
        <condense val="0"/>
        <extend val="0"/>
      </font>
      <fill>
        <patternFill>
          <bgColor indexed="13"/>
        </patternFill>
      </fill>
    </dxf>
    <dxf>
      <fill>
        <patternFill>
          <bgColor indexed="13"/>
        </patternFill>
      </fill>
    </dxf>
    <dxf>
      <fill>
        <patternFill>
          <bgColor indexed="13"/>
        </patternFill>
      </fill>
    </dxf>
    <dxf>
      <font>
        <condense val="0"/>
        <extend val="0"/>
        <color auto="1"/>
      </font>
      <fill>
        <patternFill>
          <bgColor indexed="13"/>
        </patternFill>
      </fill>
    </dxf>
    <dxf>
      <font>
        <b/>
        <i val="0"/>
        <condense val="0"/>
        <extend val="0"/>
      </font>
      <fill>
        <patternFill>
          <bgColor indexed="13"/>
        </patternFill>
      </fill>
    </dxf>
    <dxf>
      <fill>
        <patternFill>
          <bgColor indexed="13"/>
        </patternFill>
      </fill>
    </dxf>
    <dxf>
      <fill>
        <patternFill>
          <bgColor indexed="13"/>
        </patternFill>
      </fill>
    </dxf>
    <dxf>
      <font>
        <condense val="0"/>
        <extend val="0"/>
        <color auto="1"/>
      </font>
      <fill>
        <patternFill>
          <bgColor indexed="13"/>
        </patternFill>
      </fill>
    </dxf>
    <dxf>
      <font>
        <b/>
        <i val="0"/>
        <condense val="0"/>
        <extend val="0"/>
      </font>
      <fill>
        <patternFill>
          <bgColor indexed="13"/>
        </patternFill>
      </fill>
    </dxf>
    <dxf>
      <fill>
        <patternFill>
          <bgColor indexed="13"/>
        </patternFill>
      </fill>
    </dxf>
    <dxf>
      <fill>
        <patternFill>
          <bgColor indexed="13"/>
        </patternFill>
      </fill>
    </dxf>
    <dxf>
      <font>
        <condense val="0"/>
        <extend val="0"/>
        <color auto="1"/>
      </font>
      <fill>
        <patternFill>
          <bgColor indexed="13"/>
        </patternFill>
      </fill>
    </dxf>
    <dxf>
      <font>
        <b/>
        <i val="0"/>
        <condense val="0"/>
        <extend val="0"/>
      </font>
      <fill>
        <patternFill>
          <bgColor indexed="13"/>
        </patternFill>
      </fill>
    </dxf>
    <dxf>
      <fill>
        <patternFill>
          <bgColor indexed="13"/>
        </patternFill>
      </fill>
    </dxf>
    <dxf>
      <fill>
        <patternFill>
          <bgColor indexed="13"/>
        </patternFill>
      </fill>
    </dxf>
    <dxf>
      <font>
        <condense val="0"/>
        <extend val="0"/>
        <color auto="1"/>
      </font>
      <fill>
        <patternFill>
          <bgColor indexed="13"/>
        </patternFill>
      </fill>
    </dxf>
    <dxf>
      <font>
        <b/>
        <i val="0"/>
        <condense val="0"/>
        <extend val="0"/>
      </font>
      <fill>
        <patternFill>
          <bgColor indexed="13"/>
        </patternFill>
      </fill>
    </dxf>
    <dxf>
      <font>
        <b/>
        <i val="0"/>
        <condense val="0"/>
        <extend val="0"/>
      </font>
      <fill>
        <patternFill>
          <bgColor indexed="13"/>
        </patternFill>
      </fill>
    </dxf>
    <dxf>
      <font>
        <b/>
        <i val="0"/>
        <condense val="0"/>
        <extend val="0"/>
      </font>
      <fill>
        <patternFill>
          <bgColor indexed="13"/>
        </patternFill>
      </fill>
    </dxf>
    <dxf>
      <font>
        <b/>
        <i val="0"/>
        <condense val="0"/>
        <extend val="0"/>
      </font>
      <fill>
        <patternFill>
          <bgColor indexed="13"/>
        </patternFill>
      </fill>
    </dxf>
    <dxf>
      <font>
        <b/>
        <i val="0"/>
        <condense val="0"/>
        <extend val="0"/>
      </font>
      <fill>
        <patternFill>
          <bgColor indexed="13"/>
        </patternFill>
      </fill>
    </dxf>
    <dxf>
      <font>
        <b/>
        <i val="0"/>
        <condense val="0"/>
        <extend val="0"/>
      </font>
      <fill>
        <patternFill>
          <bgColor indexed="13"/>
        </patternFill>
      </fill>
    </dxf>
    <dxf>
      <font>
        <b/>
        <i val="0"/>
        <condense val="0"/>
        <extend val="0"/>
      </font>
      <fill>
        <patternFill>
          <bgColor indexed="13"/>
        </patternFill>
      </fill>
    </dxf>
    <dxf>
      <font>
        <b/>
        <i val="0"/>
        <condense val="0"/>
        <extend val="0"/>
      </font>
      <fill>
        <patternFill>
          <bgColor indexed="13"/>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externalLink" Target="externalLinks/externalLink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theme" Target="theme/theme1.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calcChain" Target="calcChain.xml"/><Relationship Id="rId20" Type="http://schemas.openxmlformats.org/officeDocument/2006/relationships/worksheet" Target="worksheets/sheet20.xml"/><Relationship Id="rId41" Type="http://schemas.openxmlformats.org/officeDocument/2006/relationships/worksheet" Target="worksheets/sheet4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5</xdr:col>
      <xdr:colOff>114898</xdr:colOff>
      <xdr:row>5</xdr:row>
      <xdr:rowOff>28725</xdr:rowOff>
    </xdr:from>
    <xdr:to>
      <xdr:col>12</xdr:col>
      <xdr:colOff>201072</xdr:colOff>
      <xdr:row>24</xdr:row>
      <xdr:rowOff>239372</xdr:rowOff>
    </xdr:to>
    <xdr:pic>
      <xdr:nvPicPr>
        <xdr:cNvPr id="3107" name="Picture 1">
          <a:extLst>
            <a:ext uri="{FF2B5EF4-FFF2-40B4-BE49-F238E27FC236}">
              <a16:creationId xmlns:a16="http://schemas.microsoft.com/office/drawing/2014/main" id="{00000000-0008-0000-1600-0000230C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538488" y="1689964"/>
          <a:ext cx="2106471" cy="72146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Freestyle%20Preliminary%20Order"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reestyle Preliminary Order"/>
    </sheetNames>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5.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90C832-A88F-4645-A8C6-A3FF77E3D092}">
  <sheetPr codeName="Sheet1">
    <tabColor indexed="48"/>
    <pageSetUpPr fitToPage="1"/>
  </sheetPr>
  <dimension ref="A1:O69"/>
  <sheetViews>
    <sheetView showGridLines="0" zoomScale="75" workbookViewId="0">
      <selection activeCell="D12" sqref="D12"/>
    </sheetView>
  </sheetViews>
  <sheetFormatPr defaultColWidth="10.875" defaultRowHeight="17.25"/>
  <cols>
    <col min="1" max="1" width="4.125" style="1" customWidth="1"/>
    <col min="2" max="2" width="26.5" style="11" customWidth="1"/>
    <col min="3" max="3" width="24.875" style="12" customWidth="1"/>
    <col min="4" max="4" width="4" style="1" customWidth="1"/>
    <col min="5" max="16384" width="10.875" style="1"/>
  </cols>
  <sheetData>
    <row r="1" spans="1:15" ht="22.5">
      <c r="B1" s="2" t="s">
        <v>0</v>
      </c>
      <c r="C1" s="3"/>
      <c r="D1" s="4"/>
      <c r="E1" s="4"/>
    </row>
    <row r="3" spans="1:15">
      <c r="B3" s="5" t="s">
        <v>1</v>
      </c>
      <c r="C3" s="6" t="s">
        <v>425</v>
      </c>
      <c r="F3" s="481" t="s">
        <v>275</v>
      </c>
      <c r="H3" s="496" t="s">
        <v>295</v>
      </c>
      <c r="N3" s="27" t="s">
        <v>409</v>
      </c>
      <c r="O3" s="27" t="s">
        <v>385</v>
      </c>
    </row>
    <row r="4" spans="1:15">
      <c r="B4" s="5" t="s">
        <v>2</v>
      </c>
      <c r="C4" s="377" t="s">
        <v>426</v>
      </c>
      <c r="F4" s="1" t="s">
        <v>281</v>
      </c>
      <c r="H4" s="497">
        <v>1</v>
      </c>
      <c r="N4" s="27" t="s">
        <v>386</v>
      </c>
      <c r="O4" s="27" t="s">
        <v>387</v>
      </c>
    </row>
    <row r="5" spans="1:15">
      <c r="B5" s="5" t="s">
        <v>3</v>
      </c>
      <c r="C5" s="378" t="s">
        <v>427</v>
      </c>
      <c r="F5" s="506" t="s">
        <v>393</v>
      </c>
      <c r="N5" s="27" t="s">
        <v>388</v>
      </c>
      <c r="O5" s="27" t="s">
        <v>389</v>
      </c>
    </row>
    <row r="6" spans="1:15">
      <c r="B6" s="7" t="s">
        <v>4</v>
      </c>
      <c r="C6" s="8" t="s">
        <v>170</v>
      </c>
      <c r="N6" s="27" t="s">
        <v>390</v>
      </c>
      <c r="O6" s="27" t="s">
        <v>385</v>
      </c>
    </row>
    <row r="7" spans="1:15" ht="22.5">
      <c r="B7" s="9" t="s">
        <v>5</v>
      </c>
      <c r="C7" s="10" t="s">
        <v>428</v>
      </c>
      <c r="N7" s="27" t="s">
        <v>391</v>
      </c>
      <c r="O7" s="27" t="s">
        <v>387</v>
      </c>
    </row>
    <row r="8" spans="1:15" ht="22.5">
      <c r="B8" s="9" t="s">
        <v>7</v>
      </c>
      <c r="C8" s="10" t="s">
        <v>390</v>
      </c>
      <c r="N8" s="27" t="s">
        <v>392</v>
      </c>
      <c r="O8" s="27" t="s">
        <v>389</v>
      </c>
    </row>
    <row r="9" spans="1:15" ht="17.649999999999999" thickBot="1"/>
    <row r="10" spans="1:15" s="13" customFormat="1">
      <c r="B10" s="14"/>
      <c r="C10" s="15"/>
    </row>
    <row r="11" spans="1:15" ht="22.5">
      <c r="A11" s="404">
        <f>COUNTA(C12:C26)</f>
        <v>2</v>
      </c>
      <c r="B11" s="16" t="s">
        <v>8</v>
      </c>
      <c r="C11" s="12" t="s">
        <v>9</v>
      </c>
    </row>
    <row r="12" spans="1:15">
      <c r="B12" s="5" t="s">
        <v>10</v>
      </c>
      <c r="C12" s="379" t="s">
        <v>452</v>
      </c>
    </row>
    <row r="13" spans="1:15">
      <c r="B13" s="5" t="s">
        <v>11</v>
      </c>
      <c r="C13" s="379" t="s">
        <v>429</v>
      </c>
    </row>
    <row r="14" spans="1:15">
      <c r="B14" s="5" t="s">
        <v>12</v>
      </c>
      <c r="C14" s="379"/>
    </row>
    <row r="15" spans="1:15">
      <c r="B15" s="5" t="s">
        <v>13</v>
      </c>
      <c r="C15" s="379"/>
    </row>
    <row r="16" spans="1:15">
      <c r="B16" s="5" t="s">
        <v>14</v>
      </c>
      <c r="C16" s="379"/>
    </row>
    <row r="17" spans="1:5">
      <c r="B17" s="5" t="s">
        <v>15</v>
      </c>
      <c r="C17" s="379"/>
    </row>
    <row r="18" spans="1:5">
      <c r="B18" s="5" t="s">
        <v>16</v>
      </c>
      <c r="C18" s="379"/>
    </row>
    <row r="19" spans="1:5">
      <c r="B19" s="5" t="s">
        <v>17</v>
      </c>
      <c r="C19" s="379"/>
    </row>
    <row r="20" spans="1:5">
      <c r="B20" s="5" t="s">
        <v>18</v>
      </c>
      <c r="C20" s="6"/>
    </row>
    <row r="21" spans="1:5">
      <c r="B21" s="5" t="s">
        <v>19</v>
      </c>
      <c r="C21" s="6"/>
    </row>
    <row r="22" spans="1:5">
      <c r="B22" s="5" t="s">
        <v>20</v>
      </c>
      <c r="C22" s="6"/>
    </row>
    <row r="23" spans="1:5">
      <c r="B23" s="5" t="s">
        <v>21</v>
      </c>
      <c r="C23" s="6"/>
    </row>
    <row r="24" spans="1:5">
      <c r="B24" s="5" t="s">
        <v>22</v>
      </c>
      <c r="C24" s="6"/>
    </row>
    <row r="25" spans="1:5">
      <c r="B25" s="5" t="s">
        <v>23</v>
      </c>
      <c r="C25" s="6"/>
    </row>
    <row r="26" spans="1:5">
      <c r="B26" s="5" t="s">
        <v>24</v>
      </c>
      <c r="C26" s="6"/>
    </row>
    <row r="27" spans="1:5" ht="17.649999999999999" thickBot="1"/>
    <row r="28" spans="1:5" s="13" customFormat="1" ht="12.75">
      <c r="B28" s="14"/>
    </row>
    <row r="29" spans="1:5" ht="15">
      <c r="B29" s="17" t="s">
        <v>25</v>
      </c>
      <c r="C29" s="1"/>
    </row>
    <row r="30" spans="1:5" ht="15">
      <c r="A30" s="18" t="s">
        <v>6</v>
      </c>
      <c r="C30" s="1"/>
    </row>
    <row r="31" spans="1:5" ht="12.75">
      <c r="A31" s="19"/>
      <c r="B31" s="19"/>
      <c r="C31" s="1"/>
      <c r="E31" s="19"/>
    </row>
    <row r="32" spans="1:5" ht="12.75">
      <c r="A32" s="20" t="s">
        <v>26</v>
      </c>
      <c r="B32" s="578" t="s">
        <v>394</v>
      </c>
      <c r="C32" s="1"/>
    </row>
    <row r="33" spans="1:5" ht="12.75">
      <c r="A33" s="20" t="s">
        <v>27</v>
      </c>
      <c r="B33" s="579" t="s">
        <v>402</v>
      </c>
      <c r="C33" s="1"/>
    </row>
    <row r="34" spans="1:5" ht="12.75">
      <c r="A34" s="20" t="s">
        <v>28</v>
      </c>
      <c r="B34" s="579" t="s">
        <v>403</v>
      </c>
      <c r="C34" s="1"/>
    </row>
    <row r="35" spans="1:5" ht="12.75">
      <c r="A35" s="20" t="s">
        <v>29</v>
      </c>
      <c r="B35" s="578" t="s">
        <v>395</v>
      </c>
      <c r="C35" s="1"/>
    </row>
    <row r="36" spans="1:5" ht="12.75">
      <c r="A36" s="20" t="s">
        <v>30</v>
      </c>
      <c r="B36" s="579" t="s">
        <v>404</v>
      </c>
      <c r="C36" s="1"/>
    </row>
    <row r="37" spans="1:5" ht="12.75">
      <c r="A37" s="20" t="s">
        <v>31</v>
      </c>
      <c r="B37" s="578" t="s">
        <v>396</v>
      </c>
      <c r="C37" s="1"/>
    </row>
    <row r="38" spans="1:5" ht="12.75">
      <c r="A38" s="20" t="s">
        <v>32</v>
      </c>
      <c r="B38" s="579" t="s">
        <v>405</v>
      </c>
      <c r="C38" s="1"/>
    </row>
    <row r="39" spans="1:5" ht="12.75">
      <c r="A39" s="20" t="s">
        <v>33</v>
      </c>
      <c r="B39" s="578" t="s">
        <v>397</v>
      </c>
      <c r="C39" s="1"/>
      <c r="D39" s="19"/>
      <c r="E39" s="19"/>
    </row>
    <row r="40" spans="1:5" ht="12.75">
      <c r="A40" s="20" t="s">
        <v>34</v>
      </c>
      <c r="B40" s="578" t="s">
        <v>398</v>
      </c>
      <c r="C40" s="1"/>
    </row>
    <row r="41" spans="1:5" ht="12.75">
      <c r="A41" s="20" t="s">
        <v>35</v>
      </c>
      <c r="B41" s="579" t="s">
        <v>406</v>
      </c>
      <c r="C41" s="1"/>
    </row>
    <row r="42" spans="1:5" ht="12.75">
      <c r="A42" s="20" t="s">
        <v>36</v>
      </c>
      <c r="B42" s="578" t="s">
        <v>399</v>
      </c>
      <c r="C42" s="1"/>
    </row>
    <row r="43" spans="1:5" s="19" customFormat="1" ht="12.75">
      <c r="A43" s="20" t="s">
        <v>37</v>
      </c>
      <c r="B43" s="579" t="s">
        <v>407</v>
      </c>
    </row>
    <row r="44" spans="1:5" s="19" customFormat="1" ht="12.75">
      <c r="A44" s="20" t="s">
        <v>38</v>
      </c>
      <c r="B44" s="579" t="s">
        <v>408</v>
      </c>
      <c r="D44" s="1"/>
      <c r="E44" s="1"/>
    </row>
    <row r="45" spans="1:5" s="19" customFormat="1" ht="12.75">
      <c r="A45" s="20" t="s">
        <v>39</v>
      </c>
      <c r="B45" s="578" t="s">
        <v>400</v>
      </c>
      <c r="D45" s="1"/>
      <c r="E45" s="1"/>
    </row>
    <row r="46" spans="1:5" s="19" customFormat="1" ht="12.75">
      <c r="A46" s="20" t="s">
        <v>40</v>
      </c>
      <c r="B46" s="578" t="s">
        <v>401</v>
      </c>
      <c r="D46" s="1"/>
      <c r="E46" s="1"/>
    </row>
    <row r="47" spans="1:5" s="19" customFormat="1" ht="12.75">
      <c r="A47" s="1"/>
      <c r="B47" s="11"/>
      <c r="D47" s="1"/>
      <c r="E47" s="1"/>
    </row>
    <row r="48" spans="1:5" s="19" customFormat="1" ht="12.75">
      <c r="A48" s="1"/>
      <c r="B48" s="11"/>
      <c r="D48" s="1"/>
      <c r="E48" s="1"/>
    </row>
    <row r="49" spans="1:5" s="24" customFormat="1" ht="15">
      <c r="A49" s="21"/>
      <c r="B49" s="22"/>
      <c r="C49" s="23"/>
      <c r="D49" s="21"/>
      <c r="E49" s="22"/>
    </row>
    <row r="50" spans="1:5" s="19" customFormat="1" ht="12.75">
      <c r="A50" s="25"/>
      <c r="B50" s="25"/>
      <c r="C50" s="25"/>
      <c r="D50" s="25"/>
      <c r="E50" s="25"/>
    </row>
    <row r="51" spans="1:5" s="19" customFormat="1" ht="12.75">
      <c r="A51" s="26"/>
      <c r="B51" s="25"/>
      <c r="C51" s="25"/>
      <c r="D51" s="26"/>
      <c r="E51" s="25"/>
    </row>
    <row r="52" spans="1:5" ht="12.75">
      <c r="A52" s="26"/>
      <c r="B52" s="25"/>
      <c r="C52" s="27"/>
      <c r="D52" s="26"/>
      <c r="E52" s="25"/>
    </row>
    <row r="53" spans="1:5" ht="12.75">
      <c r="A53" s="26"/>
      <c r="B53" s="25"/>
      <c r="C53" s="27"/>
      <c r="D53" s="26"/>
      <c r="E53" s="25"/>
    </row>
    <row r="54" spans="1:5" ht="12.75">
      <c r="A54" s="26"/>
      <c r="B54" s="25"/>
      <c r="C54" s="27"/>
      <c r="D54" s="26"/>
      <c r="E54" s="25"/>
    </row>
    <row r="55" spans="1:5" ht="12.75">
      <c r="A55" s="26"/>
      <c r="B55" s="25"/>
      <c r="C55" s="25"/>
      <c r="D55" s="26"/>
      <c r="E55" s="25"/>
    </row>
    <row r="56" spans="1:5" ht="12.75">
      <c r="A56" s="26"/>
      <c r="B56" s="25"/>
      <c r="C56" s="25"/>
      <c r="D56" s="26"/>
      <c r="E56" s="25"/>
    </row>
    <row r="57" spans="1:5" ht="12.75">
      <c r="A57" s="26"/>
      <c r="B57" s="25"/>
      <c r="C57" s="25"/>
      <c r="D57" s="26"/>
      <c r="E57" s="25"/>
    </row>
    <row r="58" spans="1:5" ht="12.75">
      <c r="A58" s="26"/>
      <c r="B58" s="25"/>
      <c r="C58" s="25"/>
      <c r="D58" s="26"/>
      <c r="E58" s="25"/>
    </row>
    <row r="59" spans="1:5" ht="12.75">
      <c r="A59" s="26"/>
      <c r="B59" s="25"/>
      <c r="C59" s="25"/>
      <c r="D59" s="26"/>
      <c r="E59" s="25"/>
    </row>
    <row r="60" spans="1:5" ht="12.75">
      <c r="A60" s="26"/>
      <c r="B60" s="25"/>
      <c r="C60" s="25"/>
      <c r="D60" s="26"/>
      <c r="E60" s="25"/>
    </row>
    <row r="61" spans="1:5" ht="12.75">
      <c r="A61" s="26"/>
      <c r="B61" s="25"/>
      <c r="C61" s="25"/>
      <c r="D61" s="26"/>
      <c r="E61" s="25"/>
    </row>
    <row r="62" spans="1:5" ht="12.75">
      <c r="A62" s="26"/>
      <c r="B62" s="25"/>
      <c r="C62" s="25"/>
      <c r="D62" s="26"/>
      <c r="E62" s="25"/>
    </row>
    <row r="63" spans="1:5" ht="12.75">
      <c r="A63" s="26"/>
      <c r="B63" s="25"/>
      <c r="C63" s="25"/>
      <c r="D63" s="26"/>
      <c r="E63" s="25"/>
    </row>
    <row r="64" spans="1:5" ht="12.75">
      <c r="A64" s="26"/>
      <c r="B64" s="25"/>
      <c r="C64" s="27"/>
      <c r="D64" s="26"/>
      <c r="E64" s="25"/>
    </row>
    <row r="65" spans="1:5" ht="12.75">
      <c r="A65" s="26"/>
      <c r="B65" s="25"/>
      <c r="C65" s="27"/>
      <c r="D65" s="26"/>
      <c r="E65" s="25"/>
    </row>
    <row r="66" spans="1:5" ht="12.75">
      <c r="C66" s="1"/>
    </row>
    <row r="67" spans="1:5" ht="12.75">
      <c r="C67" s="1"/>
    </row>
    <row r="68" spans="1:5" ht="12.75">
      <c r="B68" s="1"/>
      <c r="C68" s="1"/>
    </row>
    <row r="69" spans="1:5" ht="12.75">
      <c r="A69" s="28"/>
      <c r="B69" s="1"/>
      <c r="C69" s="1"/>
      <c r="D69" s="19"/>
      <c r="E69" s="19"/>
    </row>
  </sheetData>
  <phoneticPr fontId="0" type="noConversion"/>
  <dataValidations count="6">
    <dataValidation type="list" allowBlank="1" showInputMessage="1" showErrorMessage="1" sqref="F5" xr:uid="{00000000-0002-0000-0000-000000000000}">
      <formula1>"Test Mode, Contest Mode"</formula1>
    </dataValidation>
    <dataValidation type="list" allowBlank="1" showInputMessage="1" showErrorMessage="1" sqref="F4" xr:uid="{00000000-0002-0000-0000-000001000000}">
      <formula1>"Letter (North America), A4 (Europe)"</formula1>
    </dataValidation>
    <dataValidation type="list" allowBlank="1" showInputMessage="1" showErrorMessage="1" sqref="C6" xr:uid="{00000000-0002-0000-0000-000002000000}">
      <formula1>"A,B"</formula1>
    </dataValidation>
    <dataValidation type="list" allowBlank="1" showInputMessage="1" showErrorMessage="1" sqref="C8" xr:uid="{00000000-0002-0000-0000-000003000000}">
      <formula1>$N$3:$N$8</formula1>
    </dataValidation>
    <dataValidation type="list" allowBlank="1" showInputMessage="1" showErrorMessage="1" sqref="H4" xr:uid="{00000000-0002-0000-0000-000004000000}">
      <formula1>"1, 2"</formula1>
    </dataValidation>
    <dataValidation type="list" allowBlank="1" showInputMessage="1" showErrorMessage="1" sqref="C7" xr:uid="{00000000-0002-0000-0000-000005000000}">
      <formula1>"Local,Provincial,National"</formula1>
    </dataValidation>
  </dataValidations>
  <printOptions gridLinesSet="0"/>
  <pageMargins left="0.25" right="0.25" top="0.5" bottom="0.75" header="0.5" footer="0.5"/>
  <pageSetup scale="96" orientation="portrait" horizontalDpi="4294967292" verticalDpi="4294967292" r:id="rId1"/>
  <headerFooter alignWithMargins="0">
    <oddFooter>&amp;L&amp;"Arial,Regular"&amp;A&amp;C&amp;"Arial,Regular"Page &amp;P of &amp;N</oddFooter>
  </headerFooter>
  <rowBreaks count="1" manualBreakCount="1">
    <brk id="27" max="65535"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3AA37A-3EA0-4219-8830-924937A4E1BD}">
  <sheetPr codeName="Sheet10">
    <tabColor indexed="10"/>
  </sheetPr>
  <dimension ref="A1:K6"/>
  <sheetViews>
    <sheetView showGridLines="0" topLeftCell="A3" workbookViewId="0">
      <selection activeCell="L30" sqref="L30"/>
    </sheetView>
  </sheetViews>
  <sheetFormatPr defaultRowHeight="12.75"/>
  <cols>
    <col min="1" max="1" width="4.125" style="129" customWidth="1"/>
    <col min="2" max="2" width="24" style="129" customWidth="1"/>
    <col min="3" max="3" width="2.875" style="120" customWidth="1"/>
    <col min="4" max="11" width="10.625" style="129" customWidth="1"/>
    <col min="12" max="16384" width="9" style="129"/>
  </cols>
  <sheetData>
    <row r="1" spans="1:11" s="120" customFormat="1" ht="30" customHeight="1" thickBot="1">
      <c r="A1" s="117" t="s">
        <v>84</v>
      </c>
      <c r="B1" s="118"/>
      <c r="C1" s="118"/>
      <c r="D1" s="118"/>
      <c r="E1" s="118"/>
      <c r="F1" s="118"/>
      <c r="G1" s="118"/>
      <c r="H1" s="118"/>
      <c r="I1" s="118"/>
      <c r="J1" s="118"/>
      <c r="K1" s="119"/>
    </row>
    <row r="2" spans="1:11" ht="30" customHeight="1" thickBot="1">
      <c r="A2" s="121"/>
      <c r="B2" s="122" t="str">
        <f>CONCATENATE("Category: ",Category)</f>
        <v>Category: BI 15-17</v>
      </c>
      <c r="C2" s="123"/>
      <c r="D2" s="124" t="s">
        <v>85</v>
      </c>
      <c r="E2" s="125"/>
      <c r="F2" s="126"/>
      <c r="G2" s="127"/>
      <c r="H2" s="392" t="s">
        <v>86</v>
      </c>
      <c r="I2" s="126"/>
      <c r="J2" s="126"/>
      <c r="K2" s="128"/>
    </row>
    <row r="3" spans="1:11" ht="139.5" customHeight="1">
      <c r="A3" s="391" t="s">
        <v>87</v>
      </c>
      <c r="B3" s="101"/>
      <c r="C3" s="636" t="str">
        <f>CONCATENATE("Compulsory Set ",Compulsory_Set)</f>
        <v>Compulsory Set A</v>
      </c>
      <c r="D3" s="393" t="str">
        <f t="shared" ref="D3:K3" si="0">VLOOKUP(D4,Trials_Compulsory,2,FALSE)</f>
        <v>RH Vertical Finger Twirl Series</v>
      </c>
      <c r="E3" s="393" t="str">
        <f t="shared" si="0"/>
        <v>LH Horizontal Finger Twirl Series</v>
      </c>
      <c r="F3" s="393" t="str">
        <f t="shared" si="0"/>
        <v>2 LH Fishtails</v>
      </c>
      <c r="G3" s="393" t="str">
        <f t="shared" si="0"/>
        <v>1 1⁄2 Continuous Horizontal Back Neck Rolls</v>
      </c>
      <c r="H3" s="393" t="str">
        <f t="shared" si="0"/>
        <v>RH Vertical Thumb Toss, 1 Spin to L, LH Catch</v>
      </c>
      <c r="I3" s="393" t="str">
        <f t="shared" si="0"/>
        <v>RH Vertical Thumb Toss, 1⁄2 Pivot to L, LH Blind Catch</v>
      </c>
      <c r="J3" s="393" t="str">
        <f t="shared" si="0"/>
        <v>RH Horizontal Toss, RH Backhand Catch</v>
      </c>
      <c r="K3" s="393" t="str">
        <f t="shared" si="0"/>
        <v>LH Horizontal Toss, 1⁄2 Pivot to R, RH Back Catch</v>
      </c>
    </row>
    <row r="4" spans="1:11" ht="30" customHeight="1">
      <c r="A4" s="334"/>
      <c r="B4" s="390" t="s">
        <v>81</v>
      </c>
      <c r="C4" s="637"/>
      <c r="D4" s="335" t="str">
        <f>IF(Compulsory_Set="A","1","2")</f>
        <v>1</v>
      </c>
      <c r="E4" s="336" t="str">
        <f>IF(Compulsory_Set="A","4","3")</f>
        <v>4</v>
      </c>
      <c r="F4" s="336" t="str">
        <f>IF(Compulsory_Set="A","6","5")</f>
        <v>6</v>
      </c>
      <c r="G4" s="336" t="str">
        <f>IF(Compulsory_Set="A","8","7")</f>
        <v>8</v>
      </c>
      <c r="H4" s="336" t="str">
        <f>IF(Compulsory_Set="A","9","10")</f>
        <v>9</v>
      </c>
      <c r="I4" s="336" t="str">
        <f>IF(Compulsory_Set="A","11","12")</f>
        <v>11</v>
      </c>
      <c r="J4" s="336" t="str">
        <f>IF(Compulsory_Set="A","14","13")</f>
        <v>14</v>
      </c>
      <c r="K4" s="336" t="str">
        <f>IF(Compulsory_Set="A","15","14")</f>
        <v>15</v>
      </c>
    </row>
    <row r="5" spans="1:11" s="131" customFormat="1" ht="30" customHeight="1">
      <c r="A5" s="396"/>
      <c r="B5" s="395"/>
      <c r="C5" s="394"/>
      <c r="D5" s="130"/>
      <c r="E5" s="130"/>
      <c r="F5" s="130"/>
      <c r="G5" s="130"/>
      <c r="H5" s="130"/>
      <c r="I5" s="130"/>
      <c r="J5" s="130"/>
      <c r="K5" s="130"/>
    </row>
    <row r="6" spans="1:11" ht="30" customHeight="1"/>
  </sheetData>
  <mergeCells count="1">
    <mergeCell ref="C3:C4"/>
  </mergeCells>
  <phoneticPr fontId="0" type="noConversion"/>
  <printOptions horizontalCentered="1"/>
  <pageMargins left="0.25" right="0.25" top="0.5" bottom="0.75" header="0.5" footer="0.25"/>
  <pageSetup orientation="landscape" horizontalDpi="300" verticalDpi="300"/>
  <headerFooter alignWithMargins="0">
    <oddFooter>&amp;L&amp;"Arial,Regular"&amp;A&amp;C&amp;"Arial,Regular"Page &amp;P of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F5ACA0-19C8-4B2B-A3AE-541B0AA5A147}">
  <sheetPr codeName="Sheet30">
    <pageSetUpPr fitToPage="1"/>
  </sheetPr>
  <dimension ref="A1:L56"/>
  <sheetViews>
    <sheetView showGridLines="0" zoomScale="75" workbookViewId="0">
      <selection activeCell="K16" sqref="K16"/>
    </sheetView>
  </sheetViews>
  <sheetFormatPr defaultColWidth="11" defaultRowHeight="15"/>
  <cols>
    <col min="1" max="1" width="11" style="153" customWidth="1"/>
    <col min="2" max="2" width="18" style="18" customWidth="1"/>
    <col min="3" max="3" width="11" style="18" customWidth="1"/>
    <col min="4" max="11" width="7.125" style="18" customWidth="1"/>
    <col min="12" max="12" width="5" style="18" customWidth="1"/>
    <col min="13" max="16384" width="11" style="18"/>
  </cols>
  <sheetData>
    <row r="1" spans="1:12" ht="8.1" customHeight="1">
      <c r="A1" s="269"/>
      <c r="B1" s="270"/>
      <c r="C1" s="270"/>
      <c r="D1" s="271"/>
      <c r="E1" s="271"/>
      <c r="F1" s="271"/>
      <c r="G1" s="271"/>
      <c r="H1" s="271"/>
      <c r="I1" s="271"/>
      <c r="J1" s="271"/>
      <c r="K1" s="271"/>
      <c r="L1" s="272"/>
    </row>
    <row r="2" spans="1:12" ht="8.1" customHeight="1">
      <c r="A2" s="132"/>
      <c r="D2" s="133"/>
      <c r="E2" s="133"/>
      <c r="F2" s="133"/>
      <c r="G2" s="133"/>
      <c r="H2" s="133"/>
      <c r="I2" s="133"/>
      <c r="J2" s="133"/>
      <c r="K2" s="133"/>
      <c r="L2" s="134"/>
    </row>
    <row r="3" spans="1:12" ht="22.5">
      <c r="A3" s="273" t="str">
        <f>Competition</f>
        <v>2024 NB Provincials</v>
      </c>
      <c r="D3" s="133"/>
      <c r="E3" s="133"/>
      <c r="F3" s="133"/>
      <c r="G3" s="133"/>
      <c r="H3" s="133"/>
      <c r="J3" s="133"/>
      <c r="K3" s="133"/>
      <c r="L3" s="274" t="str">
        <f>Dates</f>
        <v>April 27-28, 2024</v>
      </c>
    </row>
    <row r="4" spans="1:12" ht="8.1" customHeight="1">
      <c r="A4" s="273"/>
      <c r="D4" s="133"/>
      <c r="E4" s="133"/>
      <c r="F4" s="133"/>
      <c r="G4" s="133"/>
      <c r="H4" s="133"/>
      <c r="J4" s="133"/>
      <c r="K4" s="133"/>
      <c r="L4" s="274"/>
    </row>
    <row r="5" spans="1:12" ht="8.1" customHeight="1" thickBot="1">
      <c r="A5" s="275"/>
      <c r="B5" s="151"/>
      <c r="C5" s="151"/>
      <c r="D5" s="276"/>
      <c r="E5" s="276"/>
      <c r="F5" s="276"/>
      <c r="G5" s="276"/>
      <c r="H5" s="276"/>
      <c r="I5" s="276"/>
      <c r="J5" s="276"/>
      <c r="K5" s="276"/>
      <c r="L5" s="152"/>
    </row>
    <row r="6" spans="1:12" ht="7.5" customHeight="1">
      <c r="A6" s="269"/>
      <c r="B6" s="270"/>
      <c r="C6" s="270"/>
      <c r="D6" s="271"/>
      <c r="E6" s="271"/>
      <c r="F6" s="271"/>
      <c r="G6" s="270"/>
      <c r="H6" s="277"/>
      <c r="I6" s="271"/>
      <c r="J6" s="271"/>
      <c r="K6" s="271"/>
      <c r="L6" s="272"/>
    </row>
    <row r="7" spans="1:12">
      <c r="A7" s="132"/>
      <c r="D7" s="133"/>
      <c r="E7" s="133"/>
      <c r="F7" s="133"/>
      <c r="G7" s="149" t="s">
        <v>88</v>
      </c>
      <c r="H7" s="101" t="s">
        <v>440</v>
      </c>
      <c r="I7" s="133"/>
      <c r="J7" s="133"/>
      <c r="K7" s="133"/>
      <c r="L7" s="134"/>
    </row>
    <row r="8" spans="1:12" ht="17.649999999999999">
      <c r="A8" s="266" t="str">
        <f>Category</f>
        <v>BI 15-17</v>
      </c>
      <c r="D8" s="133"/>
      <c r="E8" s="133"/>
      <c r="F8" s="133"/>
      <c r="G8" s="149" t="s">
        <v>54</v>
      </c>
      <c r="H8" s="267" t="str">
        <f>VLOOKUP($H$7,Competitor_Info,2,FALSE)</f>
        <v>Elora Wheaton</v>
      </c>
      <c r="J8" s="133"/>
      <c r="K8" s="133"/>
      <c r="L8" s="134"/>
    </row>
    <row r="9" spans="1:12" ht="17.649999999999999">
      <c r="A9" s="132"/>
      <c r="D9" s="133"/>
      <c r="E9" s="133"/>
      <c r="F9" s="133"/>
      <c r="H9" s="268" t="str">
        <f>VLOOKUP($H$7,Competitor_Info,5,FALSE)</f>
        <v>ATLK</v>
      </c>
      <c r="J9" s="133"/>
      <c r="K9" s="133"/>
      <c r="L9" s="134"/>
    </row>
    <row r="10" spans="1:12" ht="8.1" customHeight="1" thickBot="1">
      <c r="A10" s="275"/>
      <c r="B10" s="151"/>
      <c r="C10" s="151"/>
      <c r="D10" s="276"/>
      <c r="E10" s="276"/>
      <c r="F10" s="276"/>
      <c r="G10" s="276"/>
      <c r="H10" s="276"/>
      <c r="I10" s="276"/>
      <c r="J10" s="276"/>
      <c r="K10" s="276"/>
      <c r="L10" s="152"/>
    </row>
    <row r="11" spans="1:12" ht="8.1" customHeight="1">
      <c r="A11" s="132"/>
      <c r="D11" s="133"/>
      <c r="E11" s="133"/>
      <c r="F11" s="133"/>
      <c r="G11" s="133"/>
      <c r="H11" s="133"/>
      <c r="I11" s="133"/>
      <c r="J11" s="133"/>
      <c r="K11" s="133"/>
      <c r="L11" s="134"/>
    </row>
    <row r="12" spans="1:12" ht="20.65">
      <c r="A12" s="135" t="s">
        <v>89</v>
      </c>
      <c r="B12" s="33"/>
      <c r="C12" s="33"/>
      <c r="D12" s="33"/>
      <c r="E12" s="136"/>
      <c r="F12" s="136"/>
      <c r="G12" s="136"/>
      <c r="H12" s="136"/>
      <c r="I12" s="136"/>
      <c r="J12" s="136"/>
      <c r="K12" s="136"/>
      <c r="L12" s="137"/>
    </row>
    <row r="13" spans="1:12" ht="8.1" customHeight="1">
      <c r="A13" s="132"/>
      <c r="D13" s="133"/>
      <c r="E13" s="133"/>
      <c r="F13" s="133"/>
      <c r="G13" s="133"/>
      <c r="H13" s="133"/>
      <c r="I13" s="133"/>
      <c r="J13" s="133"/>
      <c r="K13" s="133"/>
      <c r="L13" s="134"/>
    </row>
    <row r="14" spans="1:12">
      <c r="A14" s="138" t="str">
        <f>CONCATENATE("Compulsory Set  ",Compulsory_Set)</f>
        <v>Compulsory Set  A</v>
      </c>
      <c r="B14" s="139"/>
      <c r="C14" s="140"/>
      <c r="D14" s="141" t="str">
        <f>IF(Compulsory_Set="A","1","2")</f>
        <v>1</v>
      </c>
      <c r="E14" s="141" t="str">
        <f>IF(Compulsory_Set="A","4","3")</f>
        <v>4</v>
      </c>
      <c r="F14" s="141" t="str">
        <f>IF(Compulsory_Set="A","6","5")</f>
        <v>6</v>
      </c>
      <c r="G14" s="141" t="str">
        <f>IF(Compulsory_Set="A","8","7")</f>
        <v>8</v>
      </c>
      <c r="H14" s="141" t="str">
        <f>IF(Compulsory_Set="A","9","10")</f>
        <v>9</v>
      </c>
      <c r="I14" s="141" t="str">
        <f>IF(Compulsory_Set="A","11","12")</f>
        <v>11</v>
      </c>
      <c r="J14" s="141" t="str">
        <f>IF(Compulsory_Set="A","14","13")</f>
        <v>14</v>
      </c>
      <c r="K14" s="141" t="str">
        <f>IF(Compulsory_Set="A","15","14")</f>
        <v>15</v>
      </c>
      <c r="L14" s="142"/>
    </row>
    <row r="15" spans="1:12">
      <c r="A15" s="143"/>
      <c r="B15" s="139"/>
      <c r="C15" s="140"/>
      <c r="D15" s="144"/>
      <c r="E15" s="144"/>
      <c r="F15" s="144"/>
      <c r="G15" s="144"/>
      <c r="H15" s="144"/>
      <c r="I15" s="144"/>
      <c r="J15" s="144"/>
      <c r="K15" s="145"/>
      <c r="L15" s="142"/>
    </row>
    <row r="16" spans="1:12">
      <c r="A16" s="143" t="str">
        <f>IF('Competition Info.'!C12 = "","",('Competition Info.'!B12))</f>
        <v>Judge 1:</v>
      </c>
      <c r="B16" s="139" t="str">
        <f>IF('Competition Info.'!C12 = "","",('Competition Info.'!C12))</f>
        <v>Loren Dermody</v>
      </c>
      <c r="D16" s="371">
        <v>4.5999999999999996</v>
      </c>
      <c r="E16" s="371">
        <v>4.8</v>
      </c>
      <c r="F16" s="371">
        <v>5.0999999999999996</v>
      </c>
      <c r="G16" s="371">
        <v>4.4000000000000004</v>
      </c>
      <c r="H16" s="371">
        <v>5.8</v>
      </c>
      <c r="I16" s="371">
        <v>4.7</v>
      </c>
      <c r="J16" s="371">
        <v>4.8</v>
      </c>
      <c r="K16" s="580">
        <v>5.0999999999999996</v>
      </c>
      <c r="L16" s="285">
        <f>IF('Competition Info.'!C12 = "","",SUM(D16:K16))</f>
        <v>39.299999999999997</v>
      </c>
    </row>
    <row r="17" spans="1:12">
      <c r="A17" s="143" t="str">
        <f>IF('Competition Info.'!C13 = "","",('Competition Info.'!B13))</f>
        <v>Judge 2:</v>
      </c>
      <c r="B17" s="139" t="str">
        <f>IF('Competition Info.'!C13 = "","",('Competition Info.'!C13))</f>
        <v>Joanne Moser</v>
      </c>
      <c r="C17" s="140"/>
      <c r="D17" s="371">
        <v>4.2</v>
      </c>
      <c r="E17" s="371">
        <v>4.8</v>
      </c>
      <c r="F17" s="371">
        <v>5</v>
      </c>
      <c r="G17" s="371">
        <v>4.9000000000000004</v>
      </c>
      <c r="H17" s="371">
        <v>6</v>
      </c>
      <c r="I17" s="371">
        <v>4.5999999999999996</v>
      </c>
      <c r="J17" s="371">
        <v>6.2</v>
      </c>
      <c r="K17" s="580">
        <v>5.2</v>
      </c>
      <c r="L17" s="285">
        <f>IF('Competition Info.'!C13 = "","",SUM(D17:K17))</f>
        <v>40.900000000000006</v>
      </c>
    </row>
    <row r="18" spans="1:12">
      <c r="A18" s="143" t="str">
        <f>IF('Competition Info.'!C14 = "","",('Competition Info.'!B14))</f>
        <v/>
      </c>
      <c r="B18" s="139" t="str">
        <f>IF('Competition Info.'!C14 = "","",('Competition Info.'!C14))</f>
        <v/>
      </c>
      <c r="C18" s="139"/>
      <c r="D18" s="295"/>
      <c r="E18" s="295"/>
      <c r="F18" s="295"/>
      <c r="G18" s="295"/>
      <c r="H18" s="295"/>
      <c r="I18" s="295"/>
      <c r="J18" s="295"/>
      <c r="K18" s="296"/>
      <c r="L18" s="285" t="str">
        <f>IF('Competition Info.'!C14 = "","",SUM(D18:K18))</f>
        <v/>
      </c>
    </row>
    <row r="19" spans="1:12">
      <c r="A19" s="143" t="str">
        <f>IF('Competition Info.'!C15 = "","",('Competition Info.'!B15))</f>
        <v/>
      </c>
      <c r="B19" s="139" t="str">
        <f>IF('Competition Info.'!C15 = "","",('Competition Info.'!C15))</f>
        <v/>
      </c>
      <c r="C19" s="139"/>
      <c r="D19" s="295"/>
      <c r="E19" s="295"/>
      <c r="F19" s="295"/>
      <c r="G19" s="295"/>
      <c r="H19" s="295"/>
      <c r="I19" s="295"/>
      <c r="J19" s="295"/>
      <c r="K19" s="296"/>
      <c r="L19" s="285" t="str">
        <f>IF('Competition Info.'!C15 = "","",SUM(D19:K19))</f>
        <v/>
      </c>
    </row>
    <row r="20" spans="1:12">
      <c r="A20" s="143" t="str">
        <f>IF('Competition Info.'!C16 = "","",('Competition Info.'!B16))</f>
        <v/>
      </c>
      <c r="B20" s="139" t="str">
        <f>IF('Competition Info.'!C16 = "","",('Competition Info.'!C16))</f>
        <v/>
      </c>
      <c r="C20" s="139"/>
      <c r="D20" s="295"/>
      <c r="E20" s="295"/>
      <c r="F20" s="295"/>
      <c r="G20" s="295"/>
      <c r="H20" s="295"/>
      <c r="I20" s="295"/>
      <c r="J20" s="295"/>
      <c r="K20" s="296"/>
      <c r="L20" s="285" t="str">
        <f>IF('Competition Info.'!C16 = "","",SUM(D20:K20))</f>
        <v/>
      </c>
    </row>
    <row r="21" spans="1:12">
      <c r="A21" s="143" t="str">
        <f>IF('Competition Info.'!C17 = "","",('Competition Info.'!B17))</f>
        <v/>
      </c>
      <c r="B21" s="139" t="str">
        <f>IF('Competition Info.'!C17 = "","",('Competition Info.'!C17))</f>
        <v/>
      </c>
      <c r="C21" s="139"/>
      <c r="D21" s="295"/>
      <c r="E21" s="295"/>
      <c r="F21" s="295"/>
      <c r="G21" s="295"/>
      <c r="H21" s="295"/>
      <c r="I21" s="295"/>
      <c r="J21" s="295"/>
      <c r="K21" s="296"/>
      <c r="L21" s="285" t="str">
        <f>IF('Competition Info.'!C17 = "","",SUM(D21:K21))</f>
        <v/>
      </c>
    </row>
    <row r="22" spans="1:12">
      <c r="A22" s="143" t="str">
        <f>IF('Competition Info.'!C18 = "","",('Competition Info.'!B18))</f>
        <v/>
      </c>
      <c r="B22" s="139" t="str">
        <f>IF('Competition Info.'!C18 = "","",('Competition Info.'!C18))</f>
        <v/>
      </c>
      <c r="C22" s="139"/>
      <c r="D22" s="295"/>
      <c r="E22" s="295"/>
      <c r="F22" s="295"/>
      <c r="G22" s="295"/>
      <c r="H22" s="295"/>
      <c r="I22" s="295"/>
      <c r="J22" s="295"/>
      <c r="K22" s="296"/>
      <c r="L22" s="285" t="str">
        <f>IF('Competition Info.'!C18 = "","",SUM(D22:K22))</f>
        <v/>
      </c>
    </row>
    <row r="23" spans="1:12">
      <c r="A23" s="143" t="str">
        <f>IF('Competition Info.'!C19 = "","",('Competition Info.'!B19))</f>
        <v/>
      </c>
      <c r="B23" s="139" t="str">
        <f>IF('Competition Info.'!C19 = "","",('Competition Info.'!C19))</f>
        <v/>
      </c>
      <c r="C23" s="139"/>
      <c r="D23" s="295"/>
      <c r="E23" s="295"/>
      <c r="F23" s="295"/>
      <c r="G23" s="295"/>
      <c r="H23" s="295"/>
      <c r="I23" s="295"/>
      <c r="J23" s="295"/>
      <c r="K23" s="296"/>
      <c r="L23" s="285" t="str">
        <f>IF('Competition Info.'!C19 = "","",SUM(D23:K23))</f>
        <v/>
      </c>
    </row>
    <row r="24" spans="1:12">
      <c r="A24" s="143" t="str">
        <f>IF('Competition Info.'!C20 = "","",('Competition Info.'!B20))</f>
        <v/>
      </c>
      <c r="B24" s="139" t="str">
        <f>IF('Competition Info.'!C20 = "","",('Competition Info.'!C20))</f>
        <v/>
      </c>
      <c r="C24" s="139"/>
      <c r="D24" s="295"/>
      <c r="E24" s="295"/>
      <c r="F24" s="295"/>
      <c r="G24" s="295"/>
      <c r="H24" s="295"/>
      <c r="I24" s="295"/>
      <c r="J24" s="295"/>
      <c r="K24" s="296"/>
      <c r="L24" s="285" t="str">
        <f>IF('Competition Info.'!C20 = "","",SUM(D24:K24))</f>
        <v/>
      </c>
    </row>
    <row r="25" spans="1:12">
      <c r="A25" s="143" t="str">
        <f>IF('Competition Info.'!C21 = "","",('Competition Info.'!B21))</f>
        <v/>
      </c>
      <c r="B25" s="139" t="str">
        <f>IF('Competition Info.'!C21 = "","",('Competition Info.'!C21))</f>
        <v/>
      </c>
      <c r="C25" s="139"/>
      <c r="D25" s="295"/>
      <c r="E25" s="295"/>
      <c r="F25" s="295"/>
      <c r="G25" s="295"/>
      <c r="H25" s="295"/>
      <c r="I25" s="295"/>
      <c r="J25" s="295"/>
      <c r="K25" s="296"/>
      <c r="L25" s="285" t="str">
        <f>IF('Competition Info.'!C21 = "","",SUM(D25:K25))</f>
        <v/>
      </c>
    </row>
    <row r="26" spans="1:12">
      <c r="A26" s="143" t="str">
        <f>IF('Competition Info.'!C22 = "","",('Competition Info.'!B22))</f>
        <v/>
      </c>
      <c r="B26" s="139" t="str">
        <f>IF('Competition Info.'!C22 = "","",('Competition Info.'!C22))</f>
        <v/>
      </c>
      <c r="C26" s="139"/>
      <c r="D26" s="295"/>
      <c r="E26" s="295"/>
      <c r="F26" s="295"/>
      <c r="G26" s="295"/>
      <c r="H26" s="295"/>
      <c r="I26" s="295"/>
      <c r="J26" s="295"/>
      <c r="K26" s="296"/>
      <c r="L26" s="285" t="str">
        <f>IF('Competition Info.'!C22 = "","",SUM(D26:K26))</f>
        <v/>
      </c>
    </row>
    <row r="27" spans="1:12">
      <c r="A27" s="143" t="str">
        <f>IF('Competition Info.'!C23 = "","",('Competition Info.'!B23))</f>
        <v/>
      </c>
      <c r="B27" s="139" t="str">
        <f>IF('Competition Info.'!C23 = "","",('Competition Info.'!C23))</f>
        <v/>
      </c>
      <c r="C27" s="139"/>
      <c r="D27" s="295"/>
      <c r="E27" s="295"/>
      <c r="F27" s="295"/>
      <c r="G27" s="295"/>
      <c r="H27" s="295"/>
      <c r="I27" s="295"/>
      <c r="J27" s="295"/>
      <c r="K27" s="296"/>
      <c r="L27" s="285" t="str">
        <f>IF('Competition Info.'!C23 = "","",SUM(D27:K27))</f>
        <v/>
      </c>
    </row>
    <row r="28" spans="1:12">
      <c r="A28" s="143" t="str">
        <f>IF('Competition Info.'!C24 = "","",('Competition Info.'!B24))</f>
        <v/>
      </c>
      <c r="B28" s="139" t="str">
        <f>IF('Competition Info.'!C24 = "","",('Competition Info.'!C24))</f>
        <v/>
      </c>
      <c r="C28" s="139"/>
      <c r="D28" s="295"/>
      <c r="E28" s="295"/>
      <c r="F28" s="295"/>
      <c r="G28" s="295"/>
      <c r="H28" s="295"/>
      <c r="I28" s="295"/>
      <c r="J28" s="295"/>
      <c r="K28" s="296"/>
      <c r="L28" s="285" t="str">
        <f>IF('Competition Info.'!C24 = "","",SUM(D28:K28))</f>
        <v/>
      </c>
    </row>
    <row r="29" spans="1:12">
      <c r="A29" s="143" t="str">
        <f>IF('Competition Info.'!C25 = "","",('Competition Info.'!B25))</f>
        <v/>
      </c>
      <c r="B29" s="139" t="str">
        <f>IF('Competition Info.'!C25 = "","",('Competition Info.'!C25))</f>
        <v/>
      </c>
      <c r="C29" s="139"/>
      <c r="D29" s="295"/>
      <c r="E29" s="295"/>
      <c r="F29" s="295"/>
      <c r="G29" s="295"/>
      <c r="H29" s="295"/>
      <c r="I29" s="295"/>
      <c r="J29" s="295"/>
      <c r="K29" s="296"/>
      <c r="L29" s="285" t="str">
        <f>IF('Competition Info.'!C25 = "","",SUM(D29:K29))</f>
        <v/>
      </c>
    </row>
    <row r="30" spans="1:12">
      <c r="A30" s="143" t="str">
        <f>IF('Competition Info.'!C26 = "","",('Competition Info.'!B26))</f>
        <v/>
      </c>
      <c r="B30" s="139" t="str">
        <f>IF('Competition Info.'!C26 = "","",('Competition Info.'!C26))</f>
        <v/>
      </c>
      <c r="C30" s="139"/>
      <c r="D30" s="295"/>
      <c r="E30" s="295"/>
      <c r="F30" s="295"/>
      <c r="G30" s="295"/>
      <c r="H30" s="295"/>
      <c r="I30" s="295"/>
      <c r="J30" s="295"/>
      <c r="K30" s="296"/>
      <c r="L30" s="285" t="str">
        <f>IF('Competition Info.'!C26 = "","",SUM(D30:K30))</f>
        <v/>
      </c>
    </row>
    <row r="31" spans="1:12" ht="8.1" customHeight="1">
      <c r="A31" s="132"/>
      <c r="D31" s="133"/>
      <c r="E31" s="133"/>
      <c r="F31" s="133"/>
      <c r="G31" s="133"/>
      <c r="H31" s="133"/>
      <c r="I31" s="133"/>
      <c r="J31" s="133"/>
      <c r="K31" s="133"/>
      <c r="L31" s="134"/>
    </row>
    <row r="32" spans="1:12">
      <c r="A32" s="132"/>
      <c r="B32" s="146" t="s">
        <v>90</v>
      </c>
      <c r="D32" s="147">
        <f t="shared" ref="D32:K32" si="0">SUM(D16:D30)</f>
        <v>8.8000000000000007</v>
      </c>
      <c r="E32" s="147">
        <f t="shared" si="0"/>
        <v>9.6</v>
      </c>
      <c r="F32" s="147">
        <f t="shared" si="0"/>
        <v>10.1</v>
      </c>
      <c r="G32" s="147">
        <f t="shared" si="0"/>
        <v>9.3000000000000007</v>
      </c>
      <c r="H32" s="147">
        <f t="shared" si="0"/>
        <v>11.8</v>
      </c>
      <c r="I32" s="147">
        <f t="shared" si="0"/>
        <v>9.3000000000000007</v>
      </c>
      <c r="J32" s="147">
        <f t="shared" si="0"/>
        <v>11</v>
      </c>
      <c r="K32" s="147">
        <f t="shared" si="0"/>
        <v>10.3</v>
      </c>
      <c r="L32" s="134"/>
    </row>
    <row r="33" spans="1:12">
      <c r="A33" s="132"/>
      <c r="B33" s="146" t="s">
        <v>91</v>
      </c>
      <c r="D33" s="147">
        <f t="shared" ref="D33:K33" si="1">IF(COUNTA(D16:D30)&gt;4,MAX(D16:D30),0)</f>
        <v>0</v>
      </c>
      <c r="E33" s="147">
        <f t="shared" si="1"/>
        <v>0</v>
      </c>
      <c r="F33" s="147">
        <f t="shared" si="1"/>
        <v>0</v>
      </c>
      <c r="G33" s="147">
        <f t="shared" si="1"/>
        <v>0</v>
      </c>
      <c r="H33" s="147">
        <f t="shared" si="1"/>
        <v>0</v>
      </c>
      <c r="I33" s="147">
        <f t="shared" si="1"/>
        <v>0</v>
      </c>
      <c r="J33" s="147">
        <f t="shared" si="1"/>
        <v>0</v>
      </c>
      <c r="K33" s="147">
        <f t="shared" si="1"/>
        <v>0</v>
      </c>
      <c r="L33" s="134"/>
    </row>
    <row r="34" spans="1:12">
      <c r="A34" s="132"/>
      <c r="B34" s="146" t="s">
        <v>92</v>
      </c>
      <c r="D34" s="147">
        <f t="shared" ref="D34:K34" si="2">IF(COUNTA(D16:D30)&gt;4,MIN(D16:D30),0)</f>
        <v>0</v>
      </c>
      <c r="E34" s="147">
        <f t="shared" si="2"/>
        <v>0</v>
      </c>
      <c r="F34" s="147">
        <f t="shared" si="2"/>
        <v>0</v>
      </c>
      <c r="G34" s="147">
        <f t="shared" si="2"/>
        <v>0</v>
      </c>
      <c r="H34" s="147">
        <f t="shared" si="2"/>
        <v>0</v>
      </c>
      <c r="I34" s="147">
        <f t="shared" si="2"/>
        <v>0</v>
      </c>
      <c r="J34" s="147">
        <f t="shared" si="2"/>
        <v>0</v>
      </c>
      <c r="K34" s="147">
        <f t="shared" si="2"/>
        <v>0</v>
      </c>
      <c r="L34" s="134"/>
    </row>
    <row r="35" spans="1:12">
      <c r="A35" s="132"/>
      <c r="B35" s="146" t="s">
        <v>93</v>
      </c>
      <c r="D35" s="147">
        <f t="shared" ref="D35:K35" si="3">SUM(D32-D33-D34)</f>
        <v>8.8000000000000007</v>
      </c>
      <c r="E35" s="147">
        <f t="shared" si="3"/>
        <v>9.6</v>
      </c>
      <c r="F35" s="147">
        <f t="shared" si="3"/>
        <v>10.1</v>
      </c>
      <c r="G35" s="147">
        <f t="shared" si="3"/>
        <v>9.3000000000000007</v>
      </c>
      <c r="H35" s="147">
        <f t="shared" si="3"/>
        <v>11.8</v>
      </c>
      <c r="I35" s="147">
        <f t="shared" si="3"/>
        <v>9.3000000000000007</v>
      </c>
      <c r="J35" s="147">
        <f t="shared" si="3"/>
        <v>11</v>
      </c>
      <c r="K35" s="147">
        <f t="shared" si="3"/>
        <v>10.3</v>
      </c>
      <c r="L35" s="134"/>
    </row>
    <row r="36" spans="1:12" ht="8.1" customHeight="1">
      <c r="A36" s="132"/>
      <c r="B36" s="146"/>
      <c r="D36" s="133"/>
      <c r="E36" s="133"/>
      <c r="F36" s="133"/>
      <c r="G36" s="133"/>
      <c r="H36" s="133"/>
      <c r="I36" s="133"/>
      <c r="J36" s="133"/>
      <c r="K36" s="133"/>
      <c r="L36" s="134"/>
    </row>
    <row r="37" spans="1:12">
      <c r="A37" s="132"/>
      <c r="B37" s="146" t="s">
        <v>94</v>
      </c>
      <c r="C37" s="148">
        <f>SUM(D35:K35)</f>
        <v>80.199999999999989</v>
      </c>
      <c r="D37" s="133"/>
      <c r="E37" s="133"/>
      <c r="F37" s="133"/>
      <c r="G37" s="133"/>
      <c r="H37" s="133"/>
      <c r="I37" s="133"/>
      <c r="J37" s="133"/>
      <c r="K37" s="133"/>
      <c r="L37" s="134"/>
    </row>
    <row r="38" spans="1:12">
      <c r="A38" s="132"/>
      <c r="B38" s="146" t="s">
        <v>95</v>
      </c>
      <c r="C38" s="148">
        <f>IF(COUNTA(D16:D30)&gt;4,ROUND(C37/(COUNTA(D16:D30)-2),4),ROUND(C37/(COUNTA(D16:D30)),4))</f>
        <v>40.1</v>
      </c>
      <c r="E38" s="133"/>
      <c r="F38" s="133"/>
      <c r="G38" s="133"/>
      <c r="H38" s="133"/>
      <c r="I38" s="133"/>
      <c r="J38" s="133"/>
      <c r="K38" s="133"/>
      <c r="L38" s="134"/>
    </row>
    <row r="39" spans="1:12">
      <c r="A39" s="132"/>
      <c r="B39" s="146" t="s">
        <v>96</v>
      </c>
      <c r="C39" s="148">
        <f>ROUND(SUM(C38)/COUNTA(D16:K16),4)</f>
        <v>5.0125000000000002</v>
      </c>
      <c r="D39" s="133"/>
      <c r="E39" s="133"/>
      <c r="F39" s="133"/>
      <c r="G39" s="133"/>
      <c r="H39" s="133"/>
      <c r="I39" s="133"/>
      <c r="J39" s="133"/>
      <c r="K39" s="133"/>
      <c r="L39" s="134"/>
    </row>
    <row r="40" spans="1:12" ht="8.1" customHeight="1" thickBot="1">
      <c r="A40" s="132"/>
      <c r="D40" s="133"/>
      <c r="E40" s="133"/>
      <c r="F40" s="133"/>
      <c r="G40" s="133"/>
      <c r="H40" s="133"/>
      <c r="I40" s="133"/>
      <c r="J40" s="133"/>
      <c r="K40" s="133"/>
      <c r="L40" s="134"/>
    </row>
    <row r="41" spans="1:12" ht="18" customHeight="1">
      <c r="A41" s="288"/>
      <c r="B41" s="269" t="s">
        <v>97</v>
      </c>
      <c r="C41" s="289">
        <f>ROUND(SUM(C39)*2.5,4)</f>
        <v>12.5313</v>
      </c>
      <c r="D41" s="271"/>
      <c r="E41" s="271"/>
      <c r="F41" s="271"/>
      <c r="G41" s="271"/>
      <c r="H41" s="271"/>
      <c r="I41" s="271"/>
      <c r="J41" s="271"/>
      <c r="K41" s="271"/>
      <c r="L41" s="272"/>
    </row>
    <row r="42" spans="1:12" ht="18" customHeight="1">
      <c r="B42" s="146" t="s">
        <v>169</v>
      </c>
      <c r="C42" s="283">
        <v>0</v>
      </c>
      <c r="E42" s="280"/>
      <c r="F42" s="280"/>
      <c r="G42" s="280"/>
      <c r="H42" s="280"/>
      <c r="I42" s="280"/>
      <c r="J42" s="280"/>
      <c r="K42" s="280"/>
      <c r="L42" s="281"/>
    </row>
    <row r="43" spans="1:12" ht="18" customHeight="1" thickBot="1">
      <c r="A43" s="275"/>
      <c r="B43" s="286" t="s">
        <v>217</v>
      </c>
      <c r="C43" s="287">
        <f>SUM(C41-C42)</f>
        <v>12.5313</v>
      </c>
      <c r="D43" s="276"/>
      <c r="E43" s="276"/>
      <c r="F43" s="276"/>
      <c r="G43" s="276"/>
      <c r="H43" s="276"/>
      <c r="I43" s="276"/>
      <c r="J43" s="276"/>
      <c r="K43" s="276"/>
      <c r="L43" s="152"/>
    </row>
    <row r="44" spans="1:12" ht="8.1" customHeight="1">
      <c r="A44" s="132"/>
      <c r="D44" s="133"/>
      <c r="E44" s="133"/>
      <c r="F44" s="133"/>
      <c r="G44" s="133"/>
      <c r="H44" s="133"/>
      <c r="I44" s="133"/>
      <c r="J44" s="133"/>
      <c r="K44" s="133"/>
      <c r="L44" s="134"/>
    </row>
    <row r="45" spans="1:12">
      <c r="A45" s="132"/>
      <c r="B45" s="146" t="s">
        <v>98</v>
      </c>
      <c r="C45" s="39"/>
      <c r="D45" s="133"/>
      <c r="F45" s="133"/>
      <c r="G45" s="133"/>
      <c r="H45" s="133"/>
      <c r="I45" s="133"/>
      <c r="J45" s="133"/>
      <c r="K45" s="133"/>
      <c r="L45" s="134"/>
    </row>
    <row r="46" spans="1:12">
      <c r="A46" s="132"/>
      <c r="B46" s="149" t="str">
        <f>D14</f>
        <v>1</v>
      </c>
      <c r="C46" s="18" t="str">
        <f t="shared" ref="C46:C53" si="4">VLOOKUP(B46,Trials_Compulsory,2,FALSE)</f>
        <v>RH Vertical Finger Twirl Series</v>
      </c>
      <c r="D46" s="133"/>
      <c r="F46" s="133"/>
      <c r="G46" s="133"/>
      <c r="H46" s="133"/>
      <c r="I46" s="133"/>
      <c r="J46" s="133"/>
      <c r="K46" s="133"/>
      <c r="L46" s="134"/>
    </row>
    <row r="47" spans="1:12">
      <c r="A47" s="132"/>
      <c r="B47" s="149" t="str">
        <f>E14</f>
        <v>4</v>
      </c>
      <c r="C47" s="18" t="str">
        <f t="shared" si="4"/>
        <v>LH Horizontal Finger Twirl Series</v>
      </c>
      <c r="D47" s="133"/>
      <c r="F47" s="133"/>
      <c r="G47" s="133"/>
      <c r="H47" s="133"/>
      <c r="I47" s="133"/>
      <c r="J47" s="133"/>
      <c r="K47" s="133"/>
      <c r="L47" s="134"/>
    </row>
    <row r="48" spans="1:12">
      <c r="A48" s="132"/>
      <c r="B48" s="149" t="str">
        <f>F14</f>
        <v>6</v>
      </c>
      <c r="C48" s="18" t="str">
        <f t="shared" si="4"/>
        <v>2 LH Fishtails</v>
      </c>
      <c r="D48" s="133"/>
      <c r="F48" s="133"/>
      <c r="G48" s="133"/>
      <c r="H48" s="133"/>
      <c r="I48" s="133"/>
      <c r="J48" s="133"/>
      <c r="K48" s="133"/>
      <c r="L48" s="134"/>
    </row>
    <row r="49" spans="1:12">
      <c r="A49" s="132"/>
      <c r="B49" s="149" t="str">
        <f>G14</f>
        <v>8</v>
      </c>
      <c r="C49" s="18" t="str">
        <f t="shared" si="4"/>
        <v>1 1⁄2 Continuous Horizontal Back Neck Rolls</v>
      </c>
      <c r="D49" s="133"/>
      <c r="E49" s="133"/>
      <c r="F49" s="133"/>
      <c r="G49" s="133"/>
      <c r="H49" s="133"/>
      <c r="I49" s="133"/>
      <c r="J49" s="133"/>
      <c r="K49" s="133"/>
      <c r="L49" s="134"/>
    </row>
    <row r="50" spans="1:12">
      <c r="A50" s="132"/>
      <c r="B50" s="149" t="str">
        <f>H14</f>
        <v>9</v>
      </c>
      <c r="C50" s="18" t="str">
        <f t="shared" si="4"/>
        <v>RH Vertical Thumb Toss, 1 Spin to L, LH Catch</v>
      </c>
      <c r="D50" s="133"/>
      <c r="E50" s="133"/>
      <c r="F50" s="133"/>
      <c r="G50" s="133"/>
      <c r="H50" s="133"/>
      <c r="I50" s="133"/>
      <c r="J50" s="133"/>
      <c r="K50" s="133"/>
      <c r="L50" s="134"/>
    </row>
    <row r="51" spans="1:12">
      <c r="A51" s="132"/>
      <c r="B51" s="149" t="str">
        <f>I14</f>
        <v>11</v>
      </c>
      <c r="C51" s="18" t="str">
        <f t="shared" si="4"/>
        <v>RH Vertical Thumb Toss, 1⁄2 Pivot to L, LH Blind Catch</v>
      </c>
      <c r="D51" s="133"/>
      <c r="E51" s="133"/>
      <c r="F51" s="133"/>
      <c r="G51" s="133"/>
      <c r="H51" s="133"/>
      <c r="I51" s="133"/>
      <c r="J51" s="133"/>
      <c r="K51" s="133"/>
      <c r="L51" s="134"/>
    </row>
    <row r="52" spans="1:12">
      <c r="A52" s="132"/>
      <c r="B52" s="149" t="str">
        <f>J14</f>
        <v>14</v>
      </c>
      <c r="C52" s="18" t="str">
        <f t="shared" si="4"/>
        <v>RH Horizontal Toss, RH Backhand Catch</v>
      </c>
      <c r="D52" s="133"/>
      <c r="E52" s="133"/>
      <c r="F52" s="133"/>
      <c r="G52" s="133"/>
      <c r="H52" s="133"/>
      <c r="I52" s="133"/>
      <c r="J52" s="133"/>
      <c r="K52" s="133"/>
      <c r="L52" s="134"/>
    </row>
    <row r="53" spans="1:12">
      <c r="A53" s="132"/>
      <c r="B53" s="149" t="str">
        <f>K14</f>
        <v>15</v>
      </c>
      <c r="C53" s="18" t="str">
        <f t="shared" si="4"/>
        <v>LH Horizontal Toss, 1⁄2 Pivot to R, RH Back Catch</v>
      </c>
      <c r="D53" s="133"/>
      <c r="E53" s="133"/>
      <c r="F53" s="133"/>
      <c r="G53" s="133"/>
      <c r="H53" s="133"/>
      <c r="I53" s="133"/>
      <c r="J53" s="133"/>
      <c r="K53" s="133"/>
      <c r="L53" s="134"/>
    </row>
    <row r="54" spans="1:12" ht="6" customHeight="1">
      <c r="A54" s="132"/>
      <c r="B54" s="149"/>
      <c r="D54" s="133"/>
      <c r="E54" s="133"/>
      <c r="F54" s="133"/>
      <c r="G54" s="133"/>
      <c r="H54" s="133"/>
      <c r="I54" s="133"/>
      <c r="J54" s="133"/>
      <c r="K54" s="133"/>
      <c r="L54" s="134"/>
    </row>
    <row r="55" spans="1:12" ht="8.1" customHeight="1" thickBot="1">
      <c r="A55" s="150"/>
      <c r="B55" s="151"/>
      <c r="C55" s="151"/>
      <c r="D55" s="151"/>
      <c r="E55" s="151"/>
      <c r="F55" s="151"/>
      <c r="G55" s="151"/>
      <c r="H55" s="151"/>
      <c r="I55" s="151"/>
      <c r="J55" s="151"/>
      <c r="K55" s="151"/>
      <c r="L55" s="152"/>
    </row>
    <row r="56" spans="1:12">
      <c r="A56" s="18"/>
    </row>
  </sheetData>
  <sheetProtection sheet="1" objects="1" scenarios="1"/>
  <conditionalFormatting sqref="C42">
    <cfRule type="cellIs" dxfId="46" priority="1" stopIfTrue="1" operator="greaterThan">
      <formula>0</formula>
    </cfRule>
  </conditionalFormatting>
  <printOptions gridLinesSet="0"/>
  <pageMargins left="0.25" right="0.25" top="0.5" bottom="0.5" header="0" footer="0.25"/>
  <pageSetup scale="93" orientation="portrait" horizontalDpi="4294967292" verticalDpi="4294967292"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DB362-30A6-4EEC-A4DC-C7A275585354}">
  <sheetPr codeName="Sheet29">
    <pageSetUpPr fitToPage="1"/>
  </sheetPr>
  <dimension ref="A1:L56"/>
  <sheetViews>
    <sheetView showGridLines="0" zoomScale="75" workbookViewId="0">
      <selection activeCell="K16" sqref="K16"/>
    </sheetView>
  </sheetViews>
  <sheetFormatPr defaultColWidth="11" defaultRowHeight="15"/>
  <cols>
    <col min="1" max="1" width="11" style="153" customWidth="1"/>
    <col min="2" max="2" width="18" style="18" customWidth="1"/>
    <col min="3" max="3" width="11" style="18" customWidth="1"/>
    <col min="4" max="11" width="7.125" style="18" customWidth="1"/>
    <col min="12" max="12" width="5" style="18" customWidth="1"/>
    <col min="13" max="16384" width="11" style="18"/>
  </cols>
  <sheetData>
    <row r="1" spans="1:12" ht="8.1" customHeight="1">
      <c r="A1" s="269"/>
      <c r="B1" s="270"/>
      <c r="C1" s="270"/>
      <c r="D1" s="271"/>
      <c r="E1" s="271"/>
      <c r="F1" s="271"/>
      <c r="G1" s="271"/>
      <c r="H1" s="271"/>
      <c r="I1" s="271"/>
      <c r="J1" s="271"/>
      <c r="K1" s="271"/>
      <c r="L1" s="272"/>
    </row>
    <row r="2" spans="1:12" ht="8.1" customHeight="1">
      <c r="A2" s="132"/>
      <c r="D2" s="133"/>
      <c r="E2" s="133"/>
      <c r="F2" s="133"/>
      <c r="G2" s="133"/>
      <c r="H2" s="133"/>
      <c r="I2" s="133"/>
      <c r="J2" s="133"/>
      <c r="K2" s="133"/>
      <c r="L2" s="134"/>
    </row>
    <row r="3" spans="1:12" ht="22.5">
      <c r="A3" s="273" t="str">
        <f>Competition</f>
        <v>2024 NB Provincials</v>
      </c>
      <c r="D3" s="133"/>
      <c r="E3" s="133"/>
      <c r="F3" s="133"/>
      <c r="G3" s="133"/>
      <c r="H3" s="133"/>
      <c r="J3" s="133"/>
      <c r="K3" s="133"/>
      <c r="L3" s="274" t="str">
        <f>Dates</f>
        <v>April 27-28, 2024</v>
      </c>
    </row>
    <row r="4" spans="1:12" ht="8.1" customHeight="1">
      <c r="A4" s="273"/>
      <c r="D4" s="133"/>
      <c r="E4" s="133"/>
      <c r="F4" s="133"/>
      <c r="G4" s="133"/>
      <c r="H4" s="133"/>
      <c r="J4" s="133"/>
      <c r="K4" s="133"/>
      <c r="L4" s="274"/>
    </row>
    <row r="5" spans="1:12" ht="8.1" customHeight="1" thickBot="1">
      <c r="A5" s="275"/>
      <c r="B5" s="151"/>
      <c r="C5" s="151"/>
      <c r="D5" s="276"/>
      <c r="E5" s="276"/>
      <c r="F5" s="276"/>
      <c r="G5" s="276"/>
      <c r="H5" s="276"/>
      <c r="I5" s="276"/>
      <c r="J5" s="276"/>
      <c r="K5" s="276"/>
      <c r="L5" s="152"/>
    </row>
    <row r="6" spans="1:12" ht="7.5" customHeight="1">
      <c r="A6" s="269"/>
      <c r="B6" s="270"/>
      <c r="C6" s="270"/>
      <c r="D6" s="271"/>
      <c r="E6" s="271"/>
      <c r="F6" s="271"/>
      <c r="G6" s="270"/>
      <c r="H6" s="277"/>
      <c r="I6" s="271"/>
      <c r="J6" s="271"/>
      <c r="K6" s="271"/>
      <c r="L6" s="272"/>
    </row>
    <row r="7" spans="1:12">
      <c r="A7" s="132"/>
      <c r="D7" s="133"/>
      <c r="E7" s="133"/>
      <c r="F7" s="133"/>
      <c r="G7" s="149" t="s">
        <v>88</v>
      </c>
      <c r="H7" s="101" t="s">
        <v>441</v>
      </c>
      <c r="I7" s="133"/>
      <c r="J7" s="133"/>
      <c r="K7" s="133"/>
      <c r="L7" s="134"/>
    </row>
    <row r="8" spans="1:12" ht="17.649999999999999">
      <c r="A8" s="266" t="str">
        <f>Category</f>
        <v>BI 15-17</v>
      </c>
      <c r="D8" s="133"/>
      <c r="E8" s="133"/>
      <c r="F8" s="133"/>
      <c r="G8" s="149" t="s">
        <v>54</v>
      </c>
      <c r="H8" s="267" t="str">
        <f>VLOOKUP($H$7,Competitor_Info,2,FALSE)</f>
        <v>Sophie Boomer-Searle</v>
      </c>
      <c r="J8" s="133"/>
      <c r="K8" s="133"/>
      <c r="L8" s="134"/>
    </row>
    <row r="9" spans="1:12" ht="17.649999999999999">
      <c r="A9" s="132"/>
      <c r="D9" s="133"/>
      <c r="E9" s="133"/>
      <c r="F9" s="133"/>
      <c r="H9" s="268" t="str">
        <f>VLOOKUP($H$7,Competitor_Info,5,FALSE)</f>
        <v>ATLK</v>
      </c>
      <c r="J9" s="133"/>
      <c r="K9" s="133"/>
      <c r="L9" s="134"/>
    </row>
    <row r="10" spans="1:12" ht="8.1" customHeight="1" thickBot="1">
      <c r="A10" s="275"/>
      <c r="B10" s="151"/>
      <c r="C10" s="151"/>
      <c r="D10" s="276"/>
      <c r="E10" s="276"/>
      <c r="F10" s="276"/>
      <c r="G10" s="276"/>
      <c r="H10" s="276"/>
      <c r="I10" s="276"/>
      <c r="J10" s="276"/>
      <c r="K10" s="276"/>
      <c r="L10" s="152"/>
    </row>
    <row r="11" spans="1:12" ht="8.1" customHeight="1">
      <c r="A11" s="132"/>
      <c r="D11" s="133"/>
      <c r="E11" s="133"/>
      <c r="F11" s="133"/>
      <c r="G11" s="133"/>
      <c r="H11" s="133"/>
      <c r="I11" s="133"/>
      <c r="J11" s="133"/>
      <c r="K11" s="133"/>
      <c r="L11" s="134"/>
    </row>
    <row r="12" spans="1:12" ht="20.65">
      <c r="A12" s="135" t="s">
        <v>89</v>
      </c>
      <c r="B12" s="33"/>
      <c r="C12" s="33"/>
      <c r="D12" s="33"/>
      <c r="E12" s="136"/>
      <c r="F12" s="136"/>
      <c r="G12" s="136"/>
      <c r="H12" s="136"/>
      <c r="I12" s="136"/>
      <c r="J12" s="136"/>
      <c r="K12" s="136"/>
      <c r="L12" s="137"/>
    </row>
    <row r="13" spans="1:12" ht="8.1" customHeight="1">
      <c r="A13" s="132"/>
      <c r="D13" s="133"/>
      <c r="E13" s="133"/>
      <c r="F13" s="133"/>
      <c r="G13" s="133"/>
      <c r="H13" s="133"/>
      <c r="I13" s="133"/>
      <c r="J13" s="133"/>
      <c r="K13" s="133"/>
      <c r="L13" s="134"/>
    </row>
    <row r="14" spans="1:12">
      <c r="A14" s="138" t="str">
        <f>CONCATENATE("Compulsory Set  ",Compulsory_Set)</f>
        <v>Compulsory Set  A</v>
      </c>
      <c r="B14" s="139"/>
      <c r="C14" s="140"/>
      <c r="D14" s="141" t="str">
        <f>IF(Compulsory_Set="A","1","2")</f>
        <v>1</v>
      </c>
      <c r="E14" s="141" t="str">
        <f>IF(Compulsory_Set="A","4","3")</f>
        <v>4</v>
      </c>
      <c r="F14" s="141" t="str">
        <f>IF(Compulsory_Set="A","6","5")</f>
        <v>6</v>
      </c>
      <c r="G14" s="141" t="str">
        <f>IF(Compulsory_Set="A","8","7")</f>
        <v>8</v>
      </c>
      <c r="H14" s="141" t="str">
        <f>IF(Compulsory_Set="A","9","10")</f>
        <v>9</v>
      </c>
      <c r="I14" s="141" t="str">
        <f>IF(Compulsory_Set="A","11","12")</f>
        <v>11</v>
      </c>
      <c r="J14" s="141" t="str">
        <f>IF(Compulsory_Set="A","14","13")</f>
        <v>14</v>
      </c>
      <c r="K14" s="141" t="str">
        <f>IF(Compulsory_Set="A","15","14")</f>
        <v>15</v>
      </c>
      <c r="L14" s="142"/>
    </row>
    <row r="15" spans="1:12">
      <c r="A15" s="143"/>
      <c r="B15" s="139"/>
      <c r="C15" s="140"/>
      <c r="D15" s="144"/>
      <c r="E15" s="144"/>
      <c r="F15" s="144"/>
      <c r="G15" s="144"/>
      <c r="H15" s="144"/>
      <c r="I15" s="144"/>
      <c r="J15" s="144"/>
      <c r="K15" s="145"/>
      <c r="L15" s="142"/>
    </row>
    <row r="16" spans="1:12">
      <c r="A16" s="143" t="str">
        <f>IF('Competition Info.'!C12 = "","",('Competition Info.'!B12))</f>
        <v>Judge 1:</v>
      </c>
      <c r="B16" s="139" t="str">
        <f>IF('Competition Info.'!C12 = "","",('Competition Info.'!C12))</f>
        <v>Loren Dermody</v>
      </c>
      <c r="D16" s="371">
        <v>4.0999999999999996</v>
      </c>
      <c r="E16" s="371">
        <v>4.5999999999999996</v>
      </c>
      <c r="F16" s="371">
        <v>5.3</v>
      </c>
      <c r="G16" s="371">
        <v>4</v>
      </c>
      <c r="H16" s="371">
        <v>5.6</v>
      </c>
      <c r="I16" s="371">
        <v>3</v>
      </c>
      <c r="J16" s="371">
        <v>4.5999999999999996</v>
      </c>
      <c r="K16" s="580">
        <v>4.7</v>
      </c>
      <c r="L16" s="285">
        <f>IF('Competition Info.'!C12 = "","",SUM(D16:K16))</f>
        <v>35.900000000000006</v>
      </c>
    </row>
    <row r="17" spans="1:12">
      <c r="A17" s="143" t="str">
        <f>IF('Competition Info.'!C13 = "","",('Competition Info.'!B13))</f>
        <v>Judge 2:</v>
      </c>
      <c r="B17" s="139" t="str">
        <f>IF('Competition Info.'!C13 = "","",('Competition Info.'!C13))</f>
        <v>Joanne Moser</v>
      </c>
      <c r="C17" s="140"/>
      <c r="D17" s="371">
        <v>4.5</v>
      </c>
      <c r="E17" s="371">
        <v>4.9000000000000004</v>
      </c>
      <c r="F17" s="371">
        <v>4.8</v>
      </c>
      <c r="G17" s="371">
        <v>4.5999999999999996</v>
      </c>
      <c r="H17" s="371">
        <v>5.5</v>
      </c>
      <c r="I17" s="371">
        <v>2.8</v>
      </c>
      <c r="J17" s="371">
        <v>5</v>
      </c>
      <c r="K17" s="580">
        <v>4.5999999999999996</v>
      </c>
      <c r="L17" s="285">
        <f>IF('Competition Info.'!C13 = "","",SUM(D17:K17))</f>
        <v>36.699999999999996</v>
      </c>
    </row>
    <row r="18" spans="1:12">
      <c r="A18" s="143" t="str">
        <f>IF('Competition Info.'!C14 = "","",('Competition Info.'!B14))</f>
        <v/>
      </c>
      <c r="B18" s="139" t="str">
        <f>IF('Competition Info.'!C14 = "","",('Competition Info.'!C14))</f>
        <v/>
      </c>
      <c r="C18" s="139"/>
      <c r="D18" s="295"/>
      <c r="E18" s="295"/>
      <c r="F18" s="295"/>
      <c r="G18" s="295"/>
      <c r="H18" s="295"/>
      <c r="I18" s="295"/>
      <c r="J18" s="295"/>
      <c r="K18" s="296"/>
      <c r="L18" s="285" t="str">
        <f>IF('Competition Info.'!C14 = "","",SUM(D18:K18))</f>
        <v/>
      </c>
    </row>
    <row r="19" spans="1:12">
      <c r="A19" s="143" t="str">
        <f>IF('Competition Info.'!C15 = "","",('Competition Info.'!B15))</f>
        <v/>
      </c>
      <c r="B19" s="139" t="str">
        <f>IF('Competition Info.'!C15 = "","",('Competition Info.'!C15))</f>
        <v/>
      </c>
      <c r="C19" s="139"/>
      <c r="D19" s="295"/>
      <c r="E19" s="295"/>
      <c r="F19" s="295"/>
      <c r="G19" s="295"/>
      <c r="H19" s="295"/>
      <c r="I19" s="295"/>
      <c r="J19" s="295"/>
      <c r="K19" s="296"/>
      <c r="L19" s="285" t="str">
        <f>IF('Competition Info.'!C15 = "","",SUM(D19:K19))</f>
        <v/>
      </c>
    </row>
    <row r="20" spans="1:12">
      <c r="A20" s="143" t="str">
        <f>IF('Competition Info.'!C16 = "","",('Competition Info.'!B16))</f>
        <v/>
      </c>
      <c r="B20" s="139" t="str">
        <f>IF('Competition Info.'!C16 = "","",('Competition Info.'!C16))</f>
        <v/>
      </c>
      <c r="C20" s="139"/>
      <c r="D20" s="295"/>
      <c r="E20" s="295"/>
      <c r="F20" s="295"/>
      <c r="G20" s="295"/>
      <c r="H20" s="295"/>
      <c r="I20" s="295"/>
      <c r="J20" s="295"/>
      <c r="K20" s="296"/>
      <c r="L20" s="285" t="str">
        <f>IF('Competition Info.'!C16 = "","",SUM(D20:K20))</f>
        <v/>
      </c>
    </row>
    <row r="21" spans="1:12">
      <c r="A21" s="143" t="str">
        <f>IF('Competition Info.'!C17 = "","",('Competition Info.'!B17))</f>
        <v/>
      </c>
      <c r="B21" s="139" t="str">
        <f>IF('Competition Info.'!C17 = "","",('Competition Info.'!C17))</f>
        <v/>
      </c>
      <c r="C21" s="139"/>
      <c r="D21" s="295"/>
      <c r="E21" s="295"/>
      <c r="F21" s="295"/>
      <c r="G21" s="295"/>
      <c r="H21" s="295"/>
      <c r="I21" s="295"/>
      <c r="J21" s="295"/>
      <c r="K21" s="296"/>
      <c r="L21" s="285" t="str">
        <f>IF('Competition Info.'!C17 = "","",SUM(D21:K21))</f>
        <v/>
      </c>
    </row>
    <row r="22" spans="1:12">
      <c r="A22" s="143" t="str">
        <f>IF('Competition Info.'!C18 = "","",('Competition Info.'!B18))</f>
        <v/>
      </c>
      <c r="B22" s="139" t="str">
        <f>IF('Competition Info.'!C18 = "","",('Competition Info.'!C18))</f>
        <v/>
      </c>
      <c r="C22" s="139"/>
      <c r="D22" s="295"/>
      <c r="E22" s="295"/>
      <c r="F22" s="295"/>
      <c r="G22" s="295"/>
      <c r="H22" s="295"/>
      <c r="I22" s="295"/>
      <c r="J22" s="295"/>
      <c r="K22" s="296"/>
      <c r="L22" s="285" t="str">
        <f>IF('Competition Info.'!C18 = "","",SUM(D22:K22))</f>
        <v/>
      </c>
    </row>
    <row r="23" spans="1:12">
      <c r="A23" s="143" t="str">
        <f>IF('Competition Info.'!C19 = "","",('Competition Info.'!B19))</f>
        <v/>
      </c>
      <c r="B23" s="139" t="str">
        <f>IF('Competition Info.'!C19 = "","",('Competition Info.'!C19))</f>
        <v/>
      </c>
      <c r="C23" s="139"/>
      <c r="D23" s="295"/>
      <c r="E23" s="295"/>
      <c r="F23" s="295"/>
      <c r="G23" s="295"/>
      <c r="H23" s="295"/>
      <c r="I23" s="295"/>
      <c r="J23" s="295"/>
      <c r="K23" s="296"/>
      <c r="L23" s="285" t="str">
        <f>IF('Competition Info.'!C19 = "","",SUM(D23:K23))</f>
        <v/>
      </c>
    </row>
    <row r="24" spans="1:12">
      <c r="A24" s="143" t="str">
        <f>IF('Competition Info.'!C20 = "","",('Competition Info.'!B20))</f>
        <v/>
      </c>
      <c r="B24" s="139" t="str">
        <f>IF('Competition Info.'!C20 = "","",('Competition Info.'!C20))</f>
        <v/>
      </c>
      <c r="C24" s="139"/>
      <c r="D24" s="295"/>
      <c r="E24" s="295"/>
      <c r="F24" s="295"/>
      <c r="G24" s="295"/>
      <c r="H24" s="295"/>
      <c r="I24" s="295"/>
      <c r="J24" s="295"/>
      <c r="K24" s="296"/>
      <c r="L24" s="285" t="str">
        <f>IF('Competition Info.'!C20 = "","",SUM(D24:K24))</f>
        <v/>
      </c>
    </row>
    <row r="25" spans="1:12">
      <c r="A25" s="143" t="str">
        <f>IF('Competition Info.'!C21 = "","",('Competition Info.'!B21))</f>
        <v/>
      </c>
      <c r="B25" s="139" t="str">
        <f>IF('Competition Info.'!C21 = "","",('Competition Info.'!C21))</f>
        <v/>
      </c>
      <c r="C25" s="139"/>
      <c r="D25" s="295"/>
      <c r="E25" s="295"/>
      <c r="F25" s="295"/>
      <c r="G25" s="295"/>
      <c r="H25" s="295"/>
      <c r="I25" s="295"/>
      <c r="J25" s="295"/>
      <c r="K25" s="296"/>
      <c r="L25" s="285" t="str">
        <f>IF('Competition Info.'!C21 = "","",SUM(D25:K25))</f>
        <v/>
      </c>
    </row>
    <row r="26" spans="1:12">
      <c r="A26" s="143" t="str">
        <f>IF('Competition Info.'!C22 = "","",('Competition Info.'!B22))</f>
        <v/>
      </c>
      <c r="B26" s="139" t="str">
        <f>IF('Competition Info.'!C22 = "","",('Competition Info.'!C22))</f>
        <v/>
      </c>
      <c r="C26" s="139"/>
      <c r="D26" s="295"/>
      <c r="E26" s="295"/>
      <c r="F26" s="295"/>
      <c r="G26" s="295"/>
      <c r="H26" s="295"/>
      <c r="I26" s="295"/>
      <c r="J26" s="295"/>
      <c r="K26" s="296"/>
      <c r="L26" s="285" t="str">
        <f>IF('Competition Info.'!C22 = "","",SUM(D26:K26))</f>
        <v/>
      </c>
    </row>
    <row r="27" spans="1:12">
      <c r="A27" s="143" t="str">
        <f>IF('Competition Info.'!C23 = "","",('Competition Info.'!B23))</f>
        <v/>
      </c>
      <c r="B27" s="139" t="str">
        <f>IF('Competition Info.'!C23 = "","",('Competition Info.'!C23))</f>
        <v/>
      </c>
      <c r="C27" s="139"/>
      <c r="D27" s="295"/>
      <c r="E27" s="295"/>
      <c r="F27" s="295"/>
      <c r="G27" s="295"/>
      <c r="H27" s="295"/>
      <c r="I27" s="295"/>
      <c r="J27" s="295"/>
      <c r="K27" s="296"/>
      <c r="L27" s="285" t="str">
        <f>IF('Competition Info.'!C23 = "","",SUM(D27:K27))</f>
        <v/>
      </c>
    </row>
    <row r="28" spans="1:12">
      <c r="A28" s="143" t="str">
        <f>IF('Competition Info.'!C24 = "","",('Competition Info.'!B24))</f>
        <v/>
      </c>
      <c r="B28" s="139" t="str">
        <f>IF('Competition Info.'!C24 = "","",('Competition Info.'!C24))</f>
        <v/>
      </c>
      <c r="C28" s="139"/>
      <c r="D28" s="295"/>
      <c r="E28" s="295"/>
      <c r="F28" s="295"/>
      <c r="G28" s="295"/>
      <c r="H28" s="295"/>
      <c r="I28" s="295"/>
      <c r="J28" s="295"/>
      <c r="K28" s="296"/>
      <c r="L28" s="285" t="str">
        <f>IF('Competition Info.'!C24 = "","",SUM(D28:K28))</f>
        <v/>
      </c>
    </row>
    <row r="29" spans="1:12">
      <c r="A29" s="143" t="str">
        <f>IF('Competition Info.'!C25 = "","",('Competition Info.'!B25))</f>
        <v/>
      </c>
      <c r="B29" s="139" t="str">
        <f>IF('Competition Info.'!C25 = "","",('Competition Info.'!C25))</f>
        <v/>
      </c>
      <c r="C29" s="139"/>
      <c r="D29" s="295"/>
      <c r="E29" s="295"/>
      <c r="F29" s="295"/>
      <c r="G29" s="295"/>
      <c r="H29" s="295"/>
      <c r="I29" s="295"/>
      <c r="J29" s="295"/>
      <c r="K29" s="296"/>
      <c r="L29" s="285" t="str">
        <f>IF('Competition Info.'!C25 = "","",SUM(D29:K29))</f>
        <v/>
      </c>
    </row>
    <row r="30" spans="1:12">
      <c r="A30" s="143" t="str">
        <f>IF('Competition Info.'!C26 = "","",('Competition Info.'!B26))</f>
        <v/>
      </c>
      <c r="B30" s="139" t="str">
        <f>IF('Competition Info.'!C26 = "","",('Competition Info.'!C26))</f>
        <v/>
      </c>
      <c r="C30" s="139"/>
      <c r="D30" s="295"/>
      <c r="E30" s="295"/>
      <c r="F30" s="295"/>
      <c r="G30" s="295"/>
      <c r="H30" s="295"/>
      <c r="I30" s="295"/>
      <c r="J30" s="295"/>
      <c r="K30" s="296"/>
      <c r="L30" s="285" t="str">
        <f>IF('Competition Info.'!C26 = "","",SUM(D30:K30))</f>
        <v/>
      </c>
    </row>
    <row r="31" spans="1:12" ht="8.1" customHeight="1">
      <c r="A31" s="132"/>
      <c r="D31" s="133"/>
      <c r="E31" s="133"/>
      <c r="F31" s="133"/>
      <c r="G31" s="133"/>
      <c r="H31" s="133"/>
      <c r="I31" s="133"/>
      <c r="J31" s="133"/>
      <c r="K31" s="133"/>
      <c r="L31" s="134"/>
    </row>
    <row r="32" spans="1:12">
      <c r="A32" s="132"/>
      <c r="B32" s="146" t="s">
        <v>90</v>
      </c>
      <c r="D32" s="147">
        <f t="shared" ref="D32:K32" si="0">SUM(D16:D30)</f>
        <v>8.6</v>
      </c>
      <c r="E32" s="147">
        <f t="shared" si="0"/>
        <v>9.5</v>
      </c>
      <c r="F32" s="147">
        <f t="shared" si="0"/>
        <v>10.1</v>
      </c>
      <c r="G32" s="147">
        <f t="shared" si="0"/>
        <v>8.6</v>
      </c>
      <c r="H32" s="147">
        <f t="shared" si="0"/>
        <v>11.1</v>
      </c>
      <c r="I32" s="147">
        <f t="shared" si="0"/>
        <v>5.8</v>
      </c>
      <c r="J32" s="147">
        <f t="shared" si="0"/>
        <v>9.6</v>
      </c>
      <c r="K32" s="147">
        <f t="shared" si="0"/>
        <v>9.3000000000000007</v>
      </c>
      <c r="L32" s="134"/>
    </row>
    <row r="33" spans="1:12">
      <c r="A33" s="132"/>
      <c r="B33" s="146" t="s">
        <v>91</v>
      </c>
      <c r="D33" s="147">
        <f t="shared" ref="D33:K33" si="1">IF(COUNTA(D16:D30)&gt;4,MAX(D16:D30),0)</f>
        <v>0</v>
      </c>
      <c r="E33" s="147">
        <f t="shared" si="1"/>
        <v>0</v>
      </c>
      <c r="F33" s="147">
        <f t="shared" si="1"/>
        <v>0</v>
      </c>
      <c r="G33" s="147">
        <f t="shared" si="1"/>
        <v>0</v>
      </c>
      <c r="H33" s="147">
        <f t="shared" si="1"/>
        <v>0</v>
      </c>
      <c r="I33" s="147">
        <f t="shared" si="1"/>
        <v>0</v>
      </c>
      <c r="J33" s="147">
        <f t="shared" si="1"/>
        <v>0</v>
      </c>
      <c r="K33" s="147">
        <f t="shared" si="1"/>
        <v>0</v>
      </c>
      <c r="L33" s="134"/>
    </row>
    <row r="34" spans="1:12">
      <c r="A34" s="132"/>
      <c r="B34" s="146" t="s">
        <v>92</v>
      </c>
      <c r="D34" s="147">
        <f t="shared" ref="D34:K34" si="2">IF(COUNTA(D16:D30)&gt;4,MIN(D16:D30),0)</f>
        <v>0</v>
      </c>
      <c r="E34" s="147">
        <f t="shared" si="2"/>
        <v>0</v>
      </c>
      <c r="F34" s="147">
        <f t="shared" si="2"/>
        <v>0</v>
      </c>
      <c r="G34" s="147">
        <f t="shared" si="2"/>
        <v>0</v>
      </c>
      <c r="H34" s="147">
        <f t="shared" si="2"/>
        <v>0</v>
      </c>
      <c r="I34" s="147">
        <f t="shared" si="2"/>
        <v>0</v>
      </c>
      <c r="J34" s="147">
        <f t="shared" si="2"/>
        <v>0</v>
      </c>
      <c r="K34" s="147">
        <f t="shared" si="2"/>
        <v>0</v>
      </c>
      <c r="L34" s="134"/>
    </row>
    <row r="35" spans="1:12">
      <c r="A35" s="132"/>
      <c r="B35" s="146" t="s">
        <v>93</v>
      </c>
      <c r="D35" s="147">
        <f t="shared" ref="D35:K35" si="3">SUM(D32-D33-D34)</f>
        <v>8.6</v>
      </c>
      <c r="E35" s="147">
        <f t="shared" si="3"/>
        <v>9.5</v>
      </c>
      <c r="F35" s="147">
        <f t="shared" si="3"/>
        <v>10.1</v>
      </c>
      <c r="G35" s="147">
        <f t="shared" si="3"/>
        <v>8.6</v>
      </c>
      <c r="H35" s="147">
        <f t="shared" si="3"/>
        <v>11.1</v>
      </c>
      <c r="I35" s="147">
        <f t="shared" si="3"/>
        <v>5.8</v>
      </c>
      <c r="J35" s="147">
        <f t="shared" si="3"/>
        <v>9.6</v>
      </c>
      <c r="K35" s="147">
        <f t="shared" si="3"/>
        <v>9.3000000000000007</v>
      </c>
      <c r="L35" s="134"/>
    </row>
    <row r="36" spans="1:12" ht="8.1" customHeight="1">
      <c r="A36" s="132"/>
      <c r="B36" s="146"/>
      <c r="D36" s="133"/>
      <c r="E36" s="133"/>
      <c r="F36" s="133"/>
      <c r="G36" s="133"/>
      <c r="H36" s="133"/>
      <c r="I36" s="133"/>
      <c r="J36" s="133"/>
      <c r="K36" s="133"/>
      <c r="L36" s="134"/>
    </row>
    <row r="37" spans="1:12">
      <c r="A37" s="132"/>
      <c r="B37" s="146" t="s">
        <v>94</v>
      </c>
      <c r="C37" s="148">
        <f>SUM(D35:K35)</f>
        <v>72.600000000000009</v>
      </c>
      <c r="D37" s="133"/>
      <c r="E37" s="133"/>
      <c r="F37" s="133"/>
      <c r="G37" s="133"/>
      <c r="H37" s="133"/>
      <c r="I37" s="133"/>
      <c r="J37" s="133"/>
      <c r="K37" s="133"/>
      <c r="L37" s="134"/>
    </row>
    <row r="38" spans="1:12">
      <c r="A38" s="132"/>
      <c r="B38" s="146" t="s">
        <v>95</v>
      </c>
      <c r="C38" s="148">
        <f>IF(COUNTA(D16:D30)&gt;4,ROUND(C37/(COUNTA(D16:D30)-2),4),ROUND(C37/(COUNTA(D16:D30)),4))</f>
        <v>36.299999999999997</v>
      </c>
      <c r="E38" s="133"/>
      <c r="F38" s="133"/>
      <c r="G38" s="133"/>
      <c r="H38" s="133"/>
      <c r="I38" s="133"/>
      <c r="J38" s="133"/>
      <c r="K38" s="133"/>
      <c r="L38" s="134"/>
    </row>
    <row r="39" spans="1:12">
      <c r="A39" s="132"/>
      <c r="B39" s="146" t="s">
        <v>96</v>
      </c>
      <c r="C39" s="148">
        <f>ROUND(SUM(C38)/COUNTA(D16:K16),4)</f>
        <v>4.5374999999999996</v>
      </c>
      <c r="D39" s="133"/>
      <c r="E39" s="133"/>
      <c r="F39" s="133"/>
      <c r="G39" s="133"/>
      <c r="H39" s="133"/>
      <c r="I39" s="133"/>
      <c r="J39" s="133"/>
      <c r="K39" s="133"/>
      <c r="L39" s="134"/>
    </row>
    <row r="40" spans="1:12" ht="8.1" customHeight="1" thickBot="1">
      <c r="A40" s="132"/>
      <c r="D40" s="133"/>
      <c r="E40" s="133"/>
      <c r="F40" s="133"/>
      <c r="G40" s="133"/>
      <c r="H40" s="133"/>
      <c r="I40" s="133"/>
      <c r="J40" s="133"/>
      <c r="K40" s="133"/>
      <c r="L40" s="134"/>
    </row>
    <row r="41" spans="1:12" ht="18" customHeight="1">
      <c r="A41" s="288"/>
      <c r="B41" s="269" t="s">
        <v>97</v>
      </c>
      <c r="C41" s="289">
        <f>ROUND(SUM(C39)*2.5,4)</f>
        <v>11.3438</v>
      </c>
      <c r="D41" s="271"/>
      <c r="E41" s="271"/>
      <c r="F41" s="271"/>
      <c r="G41" s="271"/>
      <c r="H41" s="271"/>
      <c r="I41" s="271"/>
      <c r="J41" s="271"/>
      <c r="K41" s="271"/>
      <c r="L41" s="272"/>
    </row>
    <row r="42" spans="1:12" ht="18" customHeight="1">
      <c r="B42" s="146" t="s">
        <v>169</v>
      </c>
      <c r="C42" s="283">
        <v>0</v>
      </c>
      <c r="E42" s="280"/>
      <c r="F42" s="280"/>
      <c r="G42" s="280"/>
      <c r="H42" s="280"/>
      <c r="I42" s="280"/>
      <c r="J42" s="280"/>
      <c r="K42" s="280"/>
      <c r="L42" s="281"/>
    </row>
    <row r="43" spans="1:12" ht="18" customHeight="1" thickBot="1">
      <c r="A43" s="275"/>
      <c r="B43" s="286" t="s">
        <v>217</v>
      </c>
      <c r="C43" s="287">
        <f>SUM(C41-C42)</f>
        <v>11.3438</v>
      </c>
      <c r="D43" s="276"/>
      <c r="E43" s="276"/>
      <c r="F43" s="276"/>
      <c r="G43" s="276"/>
      <c r="H43" s="276"/>
      <c r="I43" s="276"/>
      <c r="J43" s="276"/>
      <c r="K43" s="276"/>
      <c r="L43" s="152"/>
    </row>
    <row r="44" spans="1:12" ht="8.1" customHeight="1">
      <c r="A44" s="132"/>
      <c r="D44" s="133"/>
      <c r="E44" s="133"/>
      <c r="F44" s="133"/>
      <c r="G44" s="133"/>
      <c r="H44" s="133"/>
      <c r="I44" s="133"/>
      <c r="J44" s="133"/>
      <c r="K44" s="133"/>
      <c r="L44" s="134"/>
    </row>
    <row r="45" spans="1:12">
      <c r="A45" s="132"/>
      <c r="B45" s="146" t="s">
        <v>98</v>
      </c>
      <c r="C45" s="39"/>
      <c r="D45" s="133"/>
      <c r="F45" s="133"/>
      <c r="G45" s="133"/>
      <c r="H45" s="133"/>
      <c r="I45" s="133"/>
      <c r="J45" s="133"/>
      <c r="K45" s="133"/>
      <c r="L45" s="134"/>
    </row>
    <row r="46" spans="1:12">
      <c r="A46" s="132"/>
      <c r="B46" s="149" t="str">
        <f>D14</f>
        <v>1</v>
      </c>
      <c r="C46" s="18" t="str">
        <f t="shared" ref="C46:C53" si="4">VLOOKUP(B46,Trials_Compulsory,2,FALSE)</f>
        <v>RH Vertical Finger Twirl Series</v>
      </c>
      <c r="D46" s="133"/>
      <c r="F46" s="133"/>
      <c r="G46" s="133"/>
      <c r="H46" s="133"/>
      <c r="I46" s="133"/>
      <c r="J46" s="133"/>
      <c r="K46" s="133"/>
      <c r="L46" s="134"/>
    </row>
    <row r="47" spans="1:12">
      <c r="A47" s="132"/>
      <c r="B47" s="149" t="str">
        <f>E14</f>
        <v>4</v>
      </c>
      <c r="C47" s="18" t="str">
        <f t="shared" si="4"/>
        <v>LH Horizontal Finger Twirl Series</v>
      </c>
      <c r="D47" s="133"/>
      <c r="F47" s="133"/>
      <c r="G47" s="133"/>
      <c r="H47" s="133"/>
      <c r="I47" s="133"/>
      <c r="J47" s="133"/>
      <c r="K47" s="133"/>
      <c r="L47" s="134"/>
    </row>
    <row r="48" spans="1:12">
      <c r="A48" s="132"/>
      <c r="B48" s="149" t="str">
        <f>F14</f>
        <v>6</v>
      </c>
      <c r="C48" s="18" t="str">
        <f t="shared" si="4"/>
        <v>2 LH Fishtails</v>
      </c>
      <c r="D48" s="133"/>
      <c r="F48" s="133"/>
      <c r="G48" s="133"/>
      <c r="H48" s="133"/>
      <c r="I48" s="133"/>
      <c r="J48" s="133"/>
      <c r="K48" s="133"/>
      <c r="L48" s="134"/>
    </row>
    <row r="49" spans="1:12">
      <c r="A49" s="132"/>
      <c r="B49" s="149" t="str">
        <f>G14</f>
        <v>8</v>
      </c>
      <c r="C49" s="18" t="str">
        <f t="shared" si="4"/>
        <v>1 1⁄2 Continuous Horizontal Back Neck Rolls</v>
      </c>
      <c r="D49" s="133"/>
      <c r="E49" s="133"/>
      <c r="F49" s="133"/>
      <c r="G49" s="133"/>
      <c r="H49" s="133"/>
      <c r="I49" s="133"/>
      <c r="J49" s="133"/>
      <c r="K49" s="133"/>
      <c r="L49" s="134"/>
    </row>
    <row r="50" spans="1:12">
      <c r="A50" s="132"/>
      <c r="B50" s="149" t="str">
        <f>H14</f>
        <v>9</v>
      </c>
      <c r="C50" s="18" t="str">
        <f t="shared" si="4"/>
        <v>RH Vertical Thumb Toss, 1 Spin to L, LH Catch</v>
      </c>
      <c r="D50" s="133"/>
      <c r="E50" s="133"/>
      <c r="F50" s="133"/>
      <c r="G50" s="133"/>
      <c r="H50" s="133"/>
      <c r="I50" s="133"/>
      <c r="J50" s="133"/>
      <c r="K50" s="133"/>
      <c r="L50" s="134"/>
    </row>
    <row r="51" spans="1:12">
      <c r="A51" s="132"/>
      <c r="B51" s="149" t="str">
        <f>I14</f>
        <v>11</v>
      </c>
      <c r="C51" s="18" t="str">
        <f t="shared" si="4"/>
        <v>RH Vertical Thumb Toss, 1⁄2 Pivot to L, LH Blind Catch</v>
      </c>
      <c r="D51" s="133"/>
      <c r="E51" s="133"/>
      <c r="F51" s="133"/>
      <c r="G51" s="133"/>
      <c r="H51" s="133"/>
      <c r="I51" s="133"/>
      <c r="J51" s="133"/>
      <c r="K51" s="133"/>
      <c r="L51" s="134"/>
    </row>
    <row r="52" spans="1:12">
      <c r="A52" s="132"/>
      <c r="B52" s="149" t="str">
        <f>J14</f>
        <v>14</v>
      </c>
      <c r="C52" s="18" t="str">
        <f t="shared" si="4"/>
        <v>RH Horizontal Toss, RH Backhand Catch</v>
      </c>
      <c r="D52" s="133"/>
      <c r="E52" s="133"/>
      <c r="F52" s="133"/>
      <c r="G52" s="133"/>
      <c r="H52" s="133"/>
      <c r="I52" s="133"/>
      <c r="J52" s="133"/>
      <c r="K52" s="133"/>
      <c r="L52" s="134"/>
    </row>
    <row r="53" spans="1:12">
      <c r="A53" s="132"/>
      <c r="B53" s="149" t="str">
        <f>K14</f>
        <v>15</v>
      </c>
      <c r="C53" s="18" t="str">
        <f t="shared" si="4"/>
        <v>LH Horizontal Toss, 1⁄2 Pivot to R, RH Back Catch</v>
      </c>
      <c r="D53" s="133"/>
      <c r="E53" s="133"/>
      <c r="F53" s="133"/>
      <c r="G53" s="133"/>
      <c r="H53" s="133"/>
      <c r="I53" s="133"/>
      <c r="J53" s="133"/>
      <c r="K53" s="133"/>
      <c r="L53" s="134"/>
    </row>
    <row r="54" spans="1:12" ht="6" customHeight="1">
      <c r="A54" s="132"/>
      <c r="B54" s="149"/>
      <c r="D54" s="133"/>
      <c r="E54" s="133"/>
      <c r="F54" s="133"/>
      <c r="G54" s="133"/>
      <c r="H54" s="133"/>
      <c r="I54" s="133"/>
      <c r="J54" s="133"/>
      <c r="K54" s="133"/>
      <c r="L54" s="134"/>
    </row>
    <row r="55" spans="1:12" ht="8.1" customHeight="1" thickBot="1">
      <c r="A55" s="150"/>
      <c r="B55" s="151"/>
      <c r="C55" s="151"/>
      <c r="D55" s="151"/>
      <c r="E55" s="151"/>
      <c r="F55" s="151"/>
      <c r="G55" s="151"/>
      <c r="H55" s="151"/>
      <c r="I55" s="151"/>
      <c r="J55" s="151"/>
      <c r="K55" s="151"/>
      <c r="L55" s="152"/>
    </row>
    <row r="56" spans="1:12">
      <c r="A56" s="18"/>
    </row>
  </sheetData>
  <sheetProtection sheet="1" objects="1" scenarios="1"/>
  <conditionalFormatting sqref="C42">
    <cfRule type="cellIs" dxfId="45" priority="1" stopIfTrue="1" operator="greaterThan">
      <formula>0</formula>
    </cfRule>
  </conditionalFormatting>
  <printOptions gridLinesSet="0"/>
  <pageMargins left="0.25" right="0.25" top="0.5" bottom="0.5" header="0" footer="0.25"/>
  <pageSetup scale="93" orientation="portrait" horizontalDpi="4294967292" verticalDpi="4294967292"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9E0320-BC02-4DA2-8AF7-AC2CD579FCAE}">
  <sheetPr codeName="Sheet28">
    <pageSetUpPr fitToPage="1"/>
  </sheetPr>
  <dimension ref="A1:L56"/>
  <sheetViews>
    <sheetView showGridLines="0" zoomScale="75" workbookViewId="0">
      <selection activeCell="K16" sqref="K16"/>
    </sheetView>
  </sheetViews>
  <sheetFormatPr defaultColWidth="11" defaultRowHeight="15"/>
  <cols>
    <col min="1" max="1" width="11" style="153" customWidth="1"/>
    <col min="2" max="2" width="18" style="18" customWidth="1"/>
    <col min="3" max="3" width="11" style="18" customWidth="1"/>
    <col min="4" max="11" width="7.125" style="18" customWidth="1"/>
    <col min="12" max="12" width="5" style="18" customWidth="1"/>
    <col min="13" max="16384" width="11" style="18"/>
  </cols>
  <sheetData>
    <row r="1" spans="1:12" ht="8.1" customHeight="1">
      <c r="A1" s="269"/>
      <c r="B1" s="270"/>
      <c r="C1" s="270"/>
      <c r="D1" s="271"/>
      <c r="E1" s="271"/>
      <c r="F1" s="271"/>
      <c r="G1" s="271"/>
      <c r="H1" s="271"/>
      <c r="I1" s="271"/>
      <c r="J1" s="271"/>
      <c r="K1" s="271"/>
      <c r="L1" s="272"/>
    </row>
    <row r="2" spans="1:12" ht="8.1" customHeight="1">
      <c r="A2" s="132"/>
      <c r="D2" s="133"/>
      <c r="E2" s="133"/>
      <c r="F2" s="133"/>
      <c r="G2" s="133"/>
      <c r="H2" s="133"/>
      <c r="I2" s="133"/>
      <c r="J2" s="133"/>
      <c r="K2" s="133"/>
      <c r="L2" s="134"/>
    </row>
    <row r="3" spans="1:12" ht="22.5">
      <c r="A3" s="273" t="str">
        <f>Competition</f>
        <v>2024 NB Provincials</v>
      </c>
      <c r="D3" s="133"/>
      <c r="E3" s="133"/>
      <c r="F3" s="133"/>
      <c r="G3" s="133"/>
      <c r="H3" s="133"/>
      <c r="J3" s="133"/>
      <c r="K3" s="133"/>
      <c r="L3" s="274" t="str">
        <f>Dates</f>
        <v>April 27-28, 2024</v>
      </c>
    </row>
    <row r="4" spans="1:12" ht="8.1" customHeight="1">
      <c r="A4" s="273"/>
      <c r="D4" s="133"/>
      <c r="E4" s="133"/>
      <c r="F4" s="133"/>
      <c r="G4" s="133"/>
      <c r="H4" s="133"/>
      <c r="J4" s="133"/>
      <c r="K4" s="133"/>
      <c r="L4" s="274"/>
    </row>
    <row r="5" spans="1:12" ht="8.1" customHeight="1" thickBot="1">
      <c r="A5" s="275"/>
      <c r="B5" s="151"/>
      <c r="C5" s="151"/>
      <c r="D5" s="276"/>
      <c r="E5" s="276"/>
      <c r="F5" s="276"/>
      <c r="G5" s="276"/>
      <c r="H5" s="276"/>
      <c r="I5" s="276"/>
      <c r="J5" s="276"/>
      <c r="K5" s="276"/>
      <c r="L5" s="152"/>
    </row>
    <row r="6" spans="1:12" ht="7.5" customHeight="1">
      <c r="A6" s="269"/>
      <c r="B6" s="270"/>
      <c r="C6" s="270"/>
      <c r="D6" s="271"/>
      <c r="E6" s="271"/>
      <c r="F6" s="271"/>
      <c r="G6" s="270"/>
      <c r="H6" s="277"/>
      <c r="I6" s="271"/>
      <c r="J6" s="271"/>
      <c r="K6" s="271"/>
      <c r="L6" s="272"/>
    </row>
    <row r="7" spans="1:12">
      <c r="A7" s="132"/>
      <c r="D7" s="133"/>
      <c r="E7" s="133"/>
      <c r="F7" s="133"/>
      <c r="G7" s="149" t="s">
        <v>88</v>
      </c>
      <c r="H7" s="101" t="s">
        <v>442</v>
      </c>
      <c r="I7" s="133"/>
      <c r="J7" s="133"/>
      <c r="K7" s="133"/>
      <c r="L7" s="134"/>
    </row>
    <row r="8" spans="1:12" ht="17.649999999999999">
      <c r="A8" s="266" t="str">
        <f>Category</f>
        <v>BI 15-17</v>
      </c>
      <c r="D8" s="133"/>
      <c r="E8" s="133"/>
      <c r="F8" s="133"/>
      <c r="G8" s="149" t="s">
        <v>54</v>
      </c>
      <c r="H8" s="267" t="str">
        <f>VLOOKUP($H$7,Competitor_Info,2,FALSE)</f>
        <v>Janie Ouellette</v>
      </c>
      <c r="J8" s="133"/>
      <c r="K8" s="133"/>
      <c r="L8" s="134"/>
    </row>
    <row r="9" spans="1:12" ht="17.649999999999999">
      <c r="A9" s="132"/>
      <c r="D9" s="133"/>
      <c r="E9" s="133"/>
      <c r="F9" s="133"/>
      <c r="H9" s="268" t="str">
        <f>VLOOKUP($H$7,Competitor_Info,5,FALSE)</f>
        <v>ATLK</v>
      </c>
      <c r="J9" s="133"/>
      <c r="K9" s="133"/>
      <c r="L9" s="134"/>
    </row>
    <row r="10" spans="1:12" ht="8.1" customHeight="1" thickBot="1">
      <c r="A10" s="275"/>
      <c r="B10" s="151"/>
      <c r="C10" s="151"/>
      <c r="D10" s="276"/>
      <c r="E10" s="276"/>
      <c r="F10" s="276"/>
      <c r="G10" s="276"/>
      <c r="H10" s="276"/>
      <c r="I10" s="276"/>
      <c r="J10" s="276"/>
      <c r="K10" s="276"/>
      <c r="L10" s="152"/>
    </row>
    <row r="11" spans="1:12" ht="8.1" customHeight="1">
      <c r="A11" s="132"/>
      <c r="D11" s="133"/>
      <c r="E11" s="133"/>
      <c r="F11" s="133"/>
      <c r="G11" s="133"/>
      <c r="H11" s="133"/>
      <c r="I11" s="133"/>
      <c r="J11" s="133"/>
      <c r="K11" s="133"/>
      <c r="L11" s="134"/>
    </row>
    <row r="12" spans="1:12" ht="20.65">
      <c r="A12" s="135" t="s">
        <v>89</v>
      </c>
      <c r="B12" s="33"/>
      <c r="C12" s="33"/>
      <c r="D12" s="33"/>
      <c r="E12" s="136"/>
      <c r="F12" s="136"/>
      <c r="G12" s="136"/>
      <c r="H12" s="136"/>
      <c r="I12" s="136"/>
      <c r="J12" s="136"/>
      <c r="K12" s="136"/>
      <c r="L12" s="137"/>
    </row>
    <row r="13" spans="1:12" ht="8.1" customHeight="1">
      <c r="A13" s="132"/>
      <c r="D13" s="133"/>
      <c r="E13" s="133"/>
      <c r="F13" s="133"/>
      <c r="G13" s="133"/>
      <c r="H13" s="133"/>
      <c r="I13" s="133"/>
      <c r="J13" s="133"/>
      <c r="K13" s="133"/>
      <c r="L13" s="134"/>
    </row>
    <row r="14" spans="1:12">
      <c r="A14" s="138" t="str">
        <f>CONCATENATE("Compulsory Set  ",Compulsory_Set)</f>
        <v>Compulsory Set  A</v>
      </c>
      <c r="B14" s="139"/>
      <c r="C14" s="140"/>
      <c r="D14" s="141" t="str">
        <f>IF(Compulsory_Set="A","1","2")</f>
        <v>1</v>
      </c>
      <c r="E14" s="141" t="str">
        <f>IF(Compulsory_Set="A","4","3")</f>
        <v>4</v>
      </c>
      <c r="F14" s="141" t="str">
        <f>IF(Compulsory_Set="A","6","5")</f>
        <v>6</v>
      </c>
      <c r="G14" s="141" t="str">
        <f>IF(Compulsory_Set="A","8","7")</f>
        <v>8</v>
      </c>
      <c r="H14" s="141" t="str">
        <f>IF(Compulsory_Set="A","9","10")</f>
        <v>9</v>
      </c>
      <c r="I14" s="141" t="str">
        <f>IF(Compulsory_Set="A","11","12")</f>
        <v>11</v>
      </c>
      <c r="J14" s="141" t="str">
        <f>IF(Compulsory_Set="A","14","13")</f>
        <v>14</v>
      </c>
      <c r="K14" s="141" t="str">
        <f>IF(Compulsory_Set="A","15","14")</f>
        <v>15</v>
      </c>
      <c r="L14" s="142"/>
    </row>
    <row r="15" spans="1:12">
      <c r="A15" s="143"/>
      <c r="B15" s="139"/>
      <c r="C15" s="140"/>
      <c r="D15" s="144"/>
      <c r="E15" s="144"/>
      <c r="F15" s="144"/>
      <c r="G15" s="144"/>
      <c r="H15" s="144"/>
      <c r="I15" s="144"/>
      <c r="J15" s="144"/>
      <c r="K15" s="145"/>
      <c r="L15" s="142"/>
    </row>
    <row r="16" spans="1:12">
      <c r="A16" s="143" t="str">
        <f>IF('Competition Info.'!C12 = "","",('Competition Info.'!B12))</f>
        <v>Judge 1:</v>
      </c>
      <c r="B16" s="139" t="str">
        <f>IF('Competition Info.'!C12 = "","",('Competition Info.'!C12))</f>
        <v>Loren Dermody</v>
      </c>
      <c r="D16" s="371">
        <v>6.1</v>
      </c>
      <c r="E16" s="371">
        <v>5.4</v>
      </c>
      <c r="F16" s="371">
        <v>5.8</v>
      </c>
      <c r="G16" s="371">
        <v>5.3</v>
      </c>
      <c r="H16" s="371">
        <v>5.8</v>
      </c>
      <c r="I16" s="371">
        <v>5.4</v>
      </c>
      <c r="J16" s="371">
        <v>5.9</v>
      </c>
      <c r="K16" s="580">
        <v>3.2</v>
      </c>
      <c r="L16" s="285">
        <f>IF('Competition Info.'!C12 = "","",SUM(D16:K16))</f>
        <v>42.900000000000006</v>
      </c>
    </row>
    <row r="17" spans="1:12">
      <c r="A17" s="143" t="str">
        <f>IF('Competition Info.'!C13 = "","",('Competition Info.'!B13))</f>
        <v>Judge 2:</v>
      </c>
      <c r="B17" s="139" t="str">
        <f>IF('Competition Info.'!C13 = "","",('Competition Info.'!C13))</f>
        <v>Joanne Moser</v>
      </c>
      <c r="C17" s="140"/>
      <c r="D17" s="371">
        <v>6</v>
      </c>
      <c r="E17" s="371">
        <v>5.5</v>
      </c>
      <c r="F17" s="371">
        <v>5.4</v>
      </c>
      <c r="G17" s="371">
        <v>5.4</v>
      </c>
      <c r="H17" s="371">
        <v>6.2</v>
      </c>
      <c r="I17" s="371">
        <v>5</v>
      </c>
      <c r="J17" s="371">
        <v>5.2</v>
      </c>
      <c r="K17" s="580">
        <v>3.5</v>
      </c>
      <c r="L17" s="285">
        <f>IF('Competition Info.'!C13 = "","",SUM(D17:K17))</f>
        <v>42.2</v>
      </c>
    </row>
    <row r="18" spans="1:12">
      <c r="A18" s="143" t="str">
        <f>IF('Competition Info.'!C14 = "","",('Competition Info.'!B14))</f>
        <v/>
      </c>
      <c r="B18" s="139" t="str">
        <f>IF('Competition Info.'!C14 = "","",('Competition Info.'!C14))</f>
        <v/>
      </c>
      <c r="C18" s="139"/>
      <c r="D18" s="295"/>
      <c r="E18" s="295"/>
      <c r="F18" s="295"/>
      <c r="G18" s="295"/>
      <c r="H18" s="295"/>
      <c r="I18" s="295"/>
      <c r="J18" s="295"/>
      <c r="K18" s="296"/>
      <c r="L18" s="285" t="str">
        <f>IF('Competition Info.'!C14 = "","",SUM(D18:K18))</f>
        <v/>
      </c>
    </row>
    <row r="19" spans="1:12">
      <c r="A19" s="143" t="str">
        <f>IF('Competition Info.'!C15 = "","",('Competition Info.'!B15))</f>
        <v/>
      </c>
      <c r="B19" s="139" t="str">
        <f>IF('Competition Info.'!C15 = "","",('Competition Info.'!C15))</f>
        <v/>
      </c>
      <c r="C19" s="139"/>
      <c r="D19" s="295"/>
      <c r="E19" s="295"/>
      <c r="F19" s="295"/>
      <c r="G19" s="295"/>
      <c r="H19" s="295"/>
      <c r="I19" s="295"/>
      <c r="J19" s="295"/>
      <c r="K19" s="296"/>
      <c r="L19" s="285" t="str">
        <f>IF('Competition Info.'!C15 = "","",SUM(D19:K19))</f>
        <v/>
      </c>
    </row>
    <row r="20" spans="1:12">
      <c r="A20" s="143" t="str">
        <f>IF('Competition Info.'!C16 = "","",('Competition Info.'!B16))</f>
        <v/>
      </c>
      <c r="B20" s="139" t="str">
        <f>IF('Competition Info.'!C16 = "","",('Competition Info.'!C16))</f>
        <v/>
      </c>
      <c r="C20" s="139"/>
      <c r="D20" s="295"/>
      <c r="E20" s="295"/>
      <c r="F20" s="295"/>
      <c r="G20" s="295"/>
      <c r="H20" s="295"/>
      <c r="I20" s="295"/>
      <c r="J20" s="295"/>
      <c r="K20" s="296"/>
      <c r="L20" s="285" t="str">
        <f>IF('Competition Info.'!C16 = "","",SUM(D20:K20))</f>
        <v/>
      </c>
    </row>
    <row r="21" spans="1:12">
      <c r="A21" s="143" t="str">
        <f>IF('Competition Info.'!C17 = "","",('Competition Info.'!B17))</f>
        <v/>
      </c>
      <c r="B21" s="139" t="str">
        <f>IF('Competition Info.'!C17 = "","",('Competition Info.'!C17))</f>
        <v/>
      </c>
      <c r="C21" s="139"/>
      <c r="D21" s="295"/>
      <c r="E21" s="295"/>
      <c r="F21" s="295"/>
      <c r="G21" s="295"/>
      <c r="H21" s="295"/>
      <c r="I21" s="295"/>
      <c r="J21" s="295"/>
      <c r="K21" s="296"/>
      <c r="L21" s="285" t="str">
        <f>IF('Competition Info.'!C17 = "","",SUM(D21:K21))</f>
        <v/>
      </c>
    </row>
    <row r="22" spans="1:12">
      <c r="A22" s="143" t="str">
        <f>IF('Competition Info.'!C18 = "","",('Competition Info.'!B18))</f>
        <v/>
      </c>
      <c r="B22" s="139" t="str">
        <f>IF('Competition Info.'!C18 = "","",('Competition Info.'!C18))</f>
        <v/>
      </c>
      <c r="C22" s="139"/>
      <c r="D22" s="295"/>
      <c r="E22" s="295"/>
      <c r="F22" s="295"/>
      <c r="G22" s="295"/>
      <c r="H22" s="295"/>
      <c r="I22" s="295"/>
      <c r="J22" s="295"/>
      <c r="K22" s="296"/>
      <c r="L22" s="285" t="str">
        <f>IF('Competition Info.'!C18 = "","",SUM(D22:K22))</f>
        <v/>
      </c>
    </row>
    <row r="23" spans="1:12">
      <c r="A23" s="143" t="str">
        <f>IF('Competition Info.'!C19 = "","",('Competition Info.'!B19))</f>
        <v/>
      </c>
      <c r="B23" s="139" t="str">
        <f>IF('Competition Info.'!C19 = "","",('Competition Info.'!C19))</f>
        <v/>
      </c>
      <c r="C23" s="139"/>
      <c r="D23" s="295"/>
      <c r="E23" s="295"/>
      <c r="F23" s="295"/>
      <c r="G23" s="295"/>
      <c r="H23" s="295"/>
      <c r="I23" s="295"/>
      <c r="J23" s="295"/>
      <c r="K23" s="296"/>
      <c r="L23" s="285" t="str">
        <f>IF('Competition Info.'!C19 = "","",SUM(D23:K23))</f>
        <v/>
      </c>
    </row>
    <row r="24" spans="1:12">
      <c r="A24" s="143" t="str">
        <f>IF('Competition Info.'!C20 = "","",('Competition Info.'!B20))</f>
        <v/>
      </c>
      <c r="B24" s="139" t="str">
        <f>IF('Competition Info.'!C20 = "","",('Competition Info.'!C20))</f>
        <v/>
      </c>
      <c r="C24" s="139"/>
      <c r="D24" s="295"/>
      <c r="E24" s="295"/>
      <c r="F24" s="295"/>
      <c r="G24" s="295"/>
      <c r="H24" s="295"/>
      <c r="I24" s="295"/>
      <c r="J24" s="295"/>
      <c r="K24" s="296"/>
      <c r="L24" s="285" t="str">
        <f>IF('Competition Info.'!C20 = "","",SUM(D24:K24))</f>
        <v/>
      </c>
    </row>
    <row r="25" spans="1:12">
      <c r="A25" s="143" t="str">
        <f>IF('Competition Info.'!C21 = "","",('Competition Info.'!B21))</f>
        <v/>
      </c>
      <c r="B25" s="139" t="str">
        <f>IF('Competition Info.'!C21 = "","",('Competition Info.'!C21))</f>
        <v/>
      </c>
      <c r="C25" s="139"/>
      <c r="D25" s="295"/>
      <c r="E25" s="295"/>
      <c r="F25" s="295"/>
      <c r="G25" s="295"/>
      <c r="H25" s="295"/>
      <c r="I25" s="295"/>
      <c r="J25" s="295"/>
      <c r="K25" s="296"/>
      <c r="L25" s="285" t="str">
        <f>IF('Competition Info.'!C21 = "","",SUM(D25:K25))</f>
        <v/>
      </c>
    </row>
    <row r="26" spans="1:12">
      <c r="A26" s="143" t="str">
        <f>IF('Competition Info.'!C22 = "","",('Competition Info.'!B22))</f>
        <v/>
      </c>
      <c r="B26" s="139" t="str">
        <f>IF('Competition Info.'!C22 = "","",('Competition Info.'!C22))</f>
        <v/>
      </c>
      <c r="C26" s="139"/>
      <c r="D26" s="295"/>
      <c r="E26" s="295"/>
      <c r="F26" s="295"/>
      <c r="G26" s="295"/>
      <c r="H26" s="295"/>
      <c r="I26" s="295"/>
      <c r="J26" s="295"/>
      <c r="K26" s="296"/>
      <c r="L26" s="285" t="str">
        <f>IF('Competition Info.'!C22 = "","",SUM(D26:K26))</f>
        <v/>
      </c>
    </row>
    <row r="27" spans="1:12">
      <c r="A27" s="143" t="str">
        <f>IF('Competition Info.'!C23 = "","",('Competition Info.'!B23))</f>
        <v/>
      </c>
      <c r="B27" s="139" t="str">
        <f>IF('Competition Info.'!C23 = "","",('Competition Info.'!C23))</f>
        <v/>
      </c>
      <c r="C27" s="139"/>
      <c r="D27" s="295"/>
      <c r="E27" s="295"/>
      <c r="F27" s="295"/>
      <c r="G27" s="295"/>
      <c r="H27" s="295"/>
      <c r="I27" s="295"/>
      <c r="J27" s="295"/>
      <c r="K27" s="296"/>
      <c r="L27" s="285" t="str">
        <f>IF('Competition Info.'!C23 = "","",SUM(D27:K27))</f>
        <v/>
      </c>
    </row>
    <row r="28" spans="1:12">
      <c r="A28" s="143" t="str">
        <f>IF('Competition Info.'!C24 = "","",('Competition Info.'!B24))</f>
        <v/>
      </c>
      <c r="B28" s="139" t="str">
        <f>IF('Competition Info.'!C24 = "","",('Competition Info.'!C24))</f>
        <v/>
      </c>
      <c r="C28" s="139"/>
      <c r="D28" s="295"/>
      <c r="E28" s="295"/>
      <c r="F28" s="295"/>
      <c r="G28" s="295"/>
      <c r="H28" s="295"/>
      <c r="I28" s="295"/>
      <c r="J28" s="295"/>
      <c r="K28" s="296"/>
      <c r="L28" s="285" t="str">
        <f>IF('Competition Info.'!C24 = "","",SUM(D28:K28))</f>
        <v/>
      </c>
    </row>
    <row r="29" spans="1:12">
      <c r="A29" s="143" t="str">
        <f>IF('Competition Info.'!C25 = "","",('Competition Info.'!B25))</f>
        <v/>
      </c>
      <c r="B29" s="139" t="str">
        <f>IF('Competition Info.'!C25 = "","",('Competition Info.'!C25))</f>
        <v/>
      </c>
      <c r="C29" s="139"/>
      <c r="D29" s="295"/>
      <c r="E29" s="295"/>
      <c r="F29" s="295"/>
      <c r="G29" s="295"/>
      <c r="H29" s="295"/>
      <c r="I29" s="295"/>
      <c r="J29" s="295"/>
      <c r="K29" s="296"/>
      <c r="L29" s="285" t="str">
        <f>IF('Competition Info.'!C25 = "","",SUM(D29:K29))</f>
        <v/>
      </c>
    </row>
    <row r="30" spans="1:12">
      <c r="A30" s="143" t="str">
        <f>IF('Competition Info.'!C26 = "","",('Competition Info.'!B26))</f>
        <v/>
      </c>
      <c r="B30" s="139" t="str">
        <f>IF('Competition Info.'!C26 = "","",('Competition Info.'!C26))</f>
        <v/>
      </c>
      <c r="C30" s="139"/>
      <c r="D30" s="295"/>
      <c r="E30" s="295"/>
      <c r="F30" s="295"/>
      <c r="G30" s="295"/>
      <c r="H30" s="295"/>
      <c r="I30" s="295"/>
      <c r="J30" s="295"/>
      <c r="K30" s="296"/>
      <c r="L30" s="285" t="str">
        <f>IF('Competition Info.'!C26 = "","",SUM(D30:K30))</f>
        <v/>
      </c>
    </row>
    <row r="31" spans="1:12" ht="8.1" customHeight="1">
      <c r="A31" s="132"/>
      <c r="D31" s="133"/>
      <c r="E31" s="133"/>
      <c r="F31" s="133"/>
      <c r="G31" s="133"/>
      <c r="H31" s="133"/>
      <c r="I31" s="133"/>
      <c r="J31" s="133"/>
      <c r="K31" s="133"/>
      <c r="L31" s="134"/>
    </row>
    <row r="32" spans="1:12">
      <c r="A32" s="132"/>
      <c r="B32" s="146" t="s">
        <v>90</v>
      </c>
      <c r="D32" s="147">
        <f t="shared" ref="D32:K32" si="0">SUM(D16:D30)</f>
        <v>12.1</v>
      </c>
      <c r="E32" s="147">
        <f t="shared" si="0"/>
        <v>10.9</v>
      </c>
      <c r="F32" s="147">
        <f t="shared" si="0"/>
        <v>11.2</v>
      </c>
      <c r="G32" s="147">
        <f t="shared" si="0"/>
        <v>10.7</v>
      </c>
      <c r="H32" s="147">
        <f t="shared" si="0"/>
        <v>12</v>
      </c>
      <c r="I32" s="147">
        <f t="shared" si="0"/>
        <v>10.4</v>
      </c>
      <c r="J32" s="147">
        <f t="shared" si="0"/>
        <v>11.100000000000001</v>
      </c>
      <c r="K32" s="147">
        <f t="shared" si="0"/>
        <v>6.7</v>
      </c>
      <c r="L32" s="134"/>
    </row>
    <row r="33" spans="1:12">
      <c r="A33" s="132"/>
      <c r="B33" s="146" t="s">
        <v>91</v>
      </c>
      <c r="D33" s="147">
        <f t="shared" ref="D33:K33" si="1">IF(COUNTA(D16:D30)&gt;4,MAX(D16:D30),0)</f>
        <v>0</v>
      </c>
      <c r="E33" s="147">
        <f t="shared" si="1"/>
        <v>0</v>
      </c>
      <c r="F33" s="147">
        <f t="shared" si="1"/>
        <v>0</v>
      </c>
      <c r="G33" s="147">
        <f t="shared" si="1"/>
        <v>0</v>
      </c>
      <c r="H33" s="147">
        <f t="shared" si="1"/>
        <v>0</v>
      </c>
      <c r="I33" s="147">
        <f t="shared" si="1"/>
        <v>0</v>
      </c>
      <c r="J33" s="147">
        <f t="shared" si="1"/>
        <v>0</v>
      </c>
      <c r="K33" s="147">
        <f t="shared" si="1"/>
        <v>0</v>
      </c>
      <c r="L33" s="134"/>
    </row>
    <row r="34" spans="1:12">
      <c r="A34" s="132"/>
      <c r="B34" s="146" t="s">
        <v>92</v>
      </c>
      <c r="D34" s="147">
        <f t="shared" ref="D34:K34" si="2">IF(COUNTA(D16:D30)&gt;4,MIN(D16:D30),0)</f>
        <v>0</v>
      </c>
      <c r="E34" s="147">
        <f t="shared" si="2"/>
        <v>0</v>
      </c>
      <c r="F34" s="147">
        <f t="shared" si="2"/>
        <v>0</v>
      </c>
      <c r="G34" s="147">
        <f t="shared" si="2"/>
        <v>0</v>
      </c>
      <c r="H34" s="147">
        <f t="shared" si="2"/>
        <v>0</v>
      </c>
      <c r="I34" s="147">
        <f t="shared" si="2"/>
        <v>0</v>
      </c>
      <c r="J34" s="147">
        <f t="shared" si="2"/>
        <v>0</v>
      </c>
      <c r="K34" s="147">
        <f t="shared" si="2"/>
        <v>0</v>
      </c>
      <c r="L34" s="134"/>
    </row>
    <row r="35" spans="1:12">
      <c r="A35" s="132"/>
      <c r="B35" s="146" t="s">
        <v>93</v>
      </c>
      <c r="D35" s="147">
        <f t="shared" ref="D35:K35" si="3">SUM(D32-D33-D34)</f>
        <v>12.1</v>
      </c>
      <c r="E35" s="147">
        <f t="shared" si="3"/>
        <v>10.9</v>
      </c>
      <c r="F35" s="147">
        <f t="shared" si="3"/>
        <v>11.2</v>
      </c>
      <c r="G35" s="147">
        <f t="shared" si="3"/>
        <v>10.7</v>
      </c>
      <c r="H35" s="147">
        <f t="shared" si="3"/>
        <v>12</v>
      </c>
      <c r="I35" s="147">
        <f t="shared" si="3"/>
        <v>10.4</v>
      </c>
      <c r="J35" s="147">
        <f t="shared" si="3"/>
        <v>11.100000000000001</v>
      </c>
      <c r="K35" s="147">
        <f t="shared" si="3"/>
        <v>6.7</v>
      </c>
      <c r="L35" s="134"/>
    </row>
    <row r="36" spans="1:12" ht="8.1" customHeight="1">
      <c r="A36" s="132"/>
      <c r="B36" s="146"/>
      <c r="D36" s="133"/>
      <c r="E36" s="133"/>
      <c r="F36" s="133"/>
      <c r="G36" s="133"/>
      <c r="H36" s="133"/>
      <c r="I36" s="133"/>
      <c r="J36" s="133"/>
      <c r="K36" s="133"/>
      <c r="L36" s="134"/>
    </row>
    <row r="37" spans="1:12">
      <c r="A37" s="132"/>
      <c r="B37" s="146" t="s">
        <v>94</v>
      </c>
      <c r="C37" s="148">
        <f>SUM(D35:K35)</f>
        <v>85.100000000000009</v>
      </c>
      <c r="D37" s="133"/>
      <c r="E37" s="133"/>
      <c r="F37" s="133"/>
      <c r="G37" s="133"/>
      <c r="H37" s="133"/>
      <c r="I37" s="133"/>
      <c r="J37" s="133"/>
      <c r="K37" s="133"/>
      <c r="L37" s="134"/>
    </row>
    <row r="38" spans="1:12">
      <c r="A38" s="132"/>
      <c r="B38" s="146" t="s">
        <v>95</v>
      </c>
      <c r="C38" s="148">
        <f>IF(COUNTA(D16:D30)&gt;4,ROUND(C37/(COUNTA(D16:D30)-2),4),ROUND(C37/(COUNTA(D16:D30)),4))</f>
        <v>42.55</v>
      </c>
      <c r="E38" s="133"/>
      <c r="F38" s="133"/>
      <c r="G38" s="133"/>
      <c r="H38" s="133"/>
      <c r="I38" s="133"/>
      <c r="J38" s="133"/>
      <c r="K38" s="133"/>
      <c r="L38" s="134"/>
    </row>
    <row r="39" spans="1:12">
      <c r="A39" s="132"/>
      <c r="B39" s="146" t="s">
        <v>96</v>
      </c>
      <c r="C39" s="148">
        <f>ROUND(SUM(C38)/COUNTA(D16:K16),4)</f>
        <v>5.3188000000000004</v>
      </c>
      <c r="D39" s="133"/>
      <c r="E39" s="133"/>
      <c r="F39" s="133"/>
      <c r="G39" s="133"/>
      <c r="H39" s="133"/>
      <c r="I39" s="133"/>
      <c r="J39" s="133"/>
      <c r="K39" s="133"/>
      <c r="L39" s="134"/>
    </row>
    <row r="40" spans="1:12" ht="8.1" customHeight="1" thickBot="1">
      <c r="A40" s="132"/>
      <c r="D40" s="133"/>
      <c r="E40" s="133"/>
      <c r="F40" s="133"/>
      <c r="G40" s="133"/>
      <c r="H40" s="133"/>
      <c r="I40" s="133"/>
      <c r="J40" s="133"/>
      <c r="K40" s="133"/>
      <c r="L40" s="134"/>
    </row>
    <row r="41" spans="1:12" ht="18" customHeight="1">
      <c r="A41" s="288"/>
      <c r="B41" s="269" t="s">
        <v>97</v>
      </c>
      <c r="C41" s="289">
        <f>ROUND(SUM(C39)*2.5,4)</f>
        <v>13.297000000000001</v>
      </c>
      <c r="D41" s="271"/>
      <c r="E41" s="271"/>
      <c r="F41" s="271"/>
      <c r="G41" s="271"/>
      <c r="H41" s="271"/>
      <c r="I41" s="271"/>
      <c r="J41" s="271"/>
      <c r="K41" s="271"/>
      <c r="L41" s="272"/>
    </row>
    <row r="42" spans="1:12" ht="18" customHeight="1">
      <c r="B42" s="146" t="s">
        <v>169</v>
      </c>
      <c r="C42" s="283">
        <v>0</v>
      </c>
      <c r="E42" s="280"/>
      <c r="F42" s="280"/>
      <c r="G42" s="280"/>
      <c r="H42" s="280"/>
      <c r="I42" s="280"/>
      <c r="J42" s="280"/>
      <c r="K42" s="280"/>
      <c r="L42" s="281"/>
    </row>
    <row r="43" spans="1:12" ht="18" customHeight="1" thickBot="1">
      <c r="A43" s="275"/>
      <c r="B43" s="286" t="s">
        <v>217</v>
      </c>
      <c r="C43" s="287">
        <f>SUM(C41-C42)</f>
        <v>13.297000000000001</v>
      </c>
      <c r="D43" s="276"/>
      <c r="E43" s="276"/>
      <c r="F43" s="276"/>
      <c r="G43" s="276"/>
      <c r="H43" s="276"/>
      <c r="I43" s="276"/>
      <c r="J43" s="276"/>
      <c r="K43" s="276"/>
      <c r="L43" s="152"/>
    </row>
    <row r="44" spans="1:12" ht="8.1" customHeight="1">
      <c r="A44" s="132"/>
      <c r="D44" s="133"/>
      <c r="E44" s="133"/>
      <c r="F44" s="133"/>
      <c r="G44" s="133"/>
      <c r="H44" s="133"/>
      <c r="I44" s="133"/>
      <c r="J44" s="133"/>
      <c r="K44" s="133"/>
      <c r="L44" s="134"/>
    </row>
    <row r="45" spans="1:12">
      <c r="A45" s="132"/>
      <c r="B45" s="146" t="s">
        <v>98</v>
      </c>
      <c r="C45" s="39"/>
      <c r="D45" s="133"/>
      <c r="F45" s="133"/>
      <c r="G45" s="133"/>
      <c r="H45" s="133"/>
      <c r="I45" s="133"/>
      <c r="J45" s="133"/>
      <c r="K45" s="133"/>
      <c r="L45" s="134"/>
    </row>
    <row r="46" spans="1:12">
      <c r="A46" s="132"/>
      <c r="B46" s="149" t="str">
        <f>D14</f>
        <v>1</v>
      </c>
      <c r="C46" s="18" t="str">
        <f t="shared" ref="C46:C53" si="4">VLOOKUP(B46,Trials_Compulsory,2,FALSE)</f>
        <v>RH Vertical Finger Twirl Series</v>
      </c>
      <c r="D46" s="133"/>
      <c r="F46" s="133"/>
      <c r="G46" s="133"/>
      <c r="H46" s="133"/>
      <c r="I46" s="133"/>
      <c r="J46" s="133"/>
      <c r="K46" s="133"/>
      <c r="L46" s="134"/>
    </row>
    <row r="47" spans="1:12">
      <c r="A47" s="132"/>
      <c r="B47" s="149" t="str">
        <f>E14</f>
        <v>4</v>
      </c>
      <c r="C47" s="18" t="str">
        <f t="shared" si="4"/>
        <v>LH Horizontal Finger Twirl Series</v>
      </c>
      <c r="D47" s="133"/>
      <c r="F47" s="133"/>
      <c r="G47" s="133"/>
      <c r="H47" s="133"/>
      <c r="I47" s="133"/>
      <c r="J47" s="133"/>
      <c r="K47" s="133"/>
      <c r="L47" s="134"/>
    </row>
    <row r="48" spans="1:12">
      <c r="A48" s="132"/>
      <c r="B48" s="149" t="str">
        <f>F14</f>
        <v>6</v>
      </c>
      <c r="C48" s="18" t="str">
        <f t="shared" si="4"/>
        <v>2 LH Fishtails</v>
      </c>
      <c r="D48" s="133"/>
      <c r="F48" s="133"/>
      <c r="G48" s="133"/>
      <c r="H48" s="133"/>
      <c r="I48" s="133"/>
      <c r="J48" s="133"/>
      <c r="K48" s="133"/>
      <c r="L48" s="134"/>
    </row>
    <row r="49" spans="1:12">
      <c r="A49" s="132"/>
      <c r="B49" s="149" t="str">
        <f>G14</f>
        <v>8</v>
      </c>
      <c r="C49" s="18" t="str">
        <f t="shared" si="4"/>
        <v>1 1⁄2 Continuous Horizontal Back Neck Rolls</v>
      </c>
      <c r="D49" s="133"/>
      <c r="E49" s="133"/>
      <c r="F49" s="133"/>
      <c r="G49" s="133"/>
      <c r="H49" s="133"/>
      <c r="I49" s="133"/>
      <c r="J49" s="133"/>
      <c r="K49" s="133"/>
      <c r="L49" s="134"/>
    </row>
    <row r="50" spans="1:12">
      <c r="A50" s="132"/>
      <c r="B50" s="149" t="str">
        <f>H14</f>
        <v>9</v>
      </c>
      <c r="C50" s="18" t="str">
        <f t="shared" si="4"/>
        <v>RH Vertical Thumb Toss, 1 Spin to L, LH Catch</v>
      </c>
      <c r="D50" s="133"/>
      <c r="E50" s="133"/>
      <c r="F50" s="133"/>
      <c r="G50" s="133"/>
      <c r="H50" s="133"/>
      <c r="I50" s="133"/>
      <c r="J50" s="133"/>
      <c r="K50" s="133"/>
      <c r="L50" s="134"/>
    </row>
    <row r="51" spans="1:12">
      <c r="A51" s="132"/>
      <c r="B51" s="149" t="str">
        <f>I14</f>
        <v>11</v>
      </c>
      <c r="C51" s="18" t="str">
        <f t="shared" si="4"/>
        <v>RH Vertical Thumb Toss, 1⁄2 Pivot to L, LH Blind Catch</v>
      </c>
      <c r="D51" s="133"/>
      <c r="E51" s="133"/>
      <c r="F51" s="133"/>
      <c r="G51" s="133"/>
      <c r="H51" s="133"/>
      <c r="I51" s="133"/>
      <c r="J51" s="133"/>
      <c r="K51" s="133"/>
      <c r="L51" s="134"/>
    </row>
    <row r="52" spans="1:12">
      <c r="A52" s="132"/>
      <c r="B52" s="149" t="str">
        <f>J14</f>
        <v>14</v>
      </c>
      <c r="C52" s="18" t="str">
        <f t="shared" si="4"/>
        <v>RH Horizontal Toss, RH Backhand Catch</v>
      </c>
      <c r="D52" s="133"/>
      <c r="E52" s="133"/>
      <c r="F52" s="133"/>
      <c r="G52" s="133"/>
      <c r="H52" s="133"/>
      <c r="I52" s="133"/>
      <c r="J52" s="133"/>
      <c r="K52" s="133"/>
      <c r="L52" s="134"/>
    </row>
    <row r="53" spans="1:12">
      <c r="A53" s="132"/>
      <c r="B53" s="149" t="str">
        <f>K14</f>
        <v>15</v>
      </c>
      <c r="C53" s="18" t="str">
        <f t="shared" si="4"/>
        <v>LH Horizontal Toss, 1⁄2 Pivot to R, RH Back Catch</v>
      </c>
      <c r="D53" s="133"/>
      <c r="E53" s="133"/>
      <c r="F53" s="133"/>
      <c r="G53" s="133"/>
      <c r="H53" s="133"/>
      <c r="I53" s="133"/>
      <c r="J53" s="133"/>
      <c r="K53" s="133"/>
      <c r="L53" s="134"/>
    </row>
    <row r="54" spans="1:12" ht="6" customHeight="1">
      <c r="A54" s="132"/>
      <c r="B54" s="149"/>
      <c r="D54" s="133"/>
      <c r="E54" s="133"/>
      <c r="F54" s="133"/>
      <c r="G54" s="133"/>
      <c r="H54" s="133"/>
      <c r="I54" s="133"/>
      <c r="J54" s="133"/>
      <c r="K54" s="133"/>
      <c r="L54" s="134"/>
    </row>
    <row r="55" spans="1:12" ht="8.1" customHeight="1" thickBot="1">
      <c r="A55" s="150"/>
      <c r="B55" s="151"/>
      <c r="C55" s="151"/>
      <c r="D55" s="151"/>
      <c r="E55" s="151"/>
      <c r="F55" s="151"/>
      <c r="G55" s="151"/>
      <c r="H55" s="151"/>
      <c r="I55" s="151"/>
      <c r="J55" s="151"/>
      <c r="K55" s="151"/>
      <c r="L55" s="152"/>
    </row>
    <row r="56" spans="1:12">
      <c r="A56" s="18"/>
    </row>
  </sheetData>
  <sheetProtection sheet="1" objects="1" scenarios="1"/>
  <conditionalFormatting sqref="C42">
    <cfRule type="cellIs" dxfId="44" priority="1" stopIfTrue="1" operator="greaterThan">
      <formula>0</formula>
    </cfRule>
  </conditionalFormatting>
  <printOptions gridLinesSet="0"/>
  <pageMargins left="0.25" right="0.25" top="0.5" bottom="0.5" header="0" footer="0.25"/>
  <pageSetup scale="93" orientation="portrait" horizontalDpi="4294967292" verticalDpi="4294967292"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7460-2429-4243-BB44-8E6DF07B4615}">
  <sheetPr codeName="Sheet27">
    <pageSetUpPr fitToPage="1"/>
  </sheetPr>
  <dimension ref="A1:L56"/>
  <sheetViews>
    <sheetView showGridLines="0" zoomScale="75" workbookViewId="0">
      <selection activeCell="I22" sqref="I22"/>
    </sheetView>
  </sheetViews>
  <sheetFormatPr defaultColWidth="11" defaultRowHeight="15"/>
  <cols>
    <col min="1" max="1" width="11" style="153" customWidth="1"/>
    <col min="2" max="2" width="18" style="18" customWidth="1"/>
    <col min="3" max="3" width="11" style="18" customWidth="1"/>
    <col min="4" max="11" width="7.125" style="18" customWidth="1"/>
    <col min="12" max="12" width="5" style="18" customWidth="1"/>
    <col min="13" max="16384" width="11" style="18"/>
  </cols>
  <sheetData>
    <row r="1" spans="1:12" ht="8.1" customHeight="1">
      <c r="A1" s="269"/>
      <c r="B1" s="270"/>
      <c r="C1" s="270"/>
      <c r="D1" s="271"/>
      <c r="E1" s="271"/>
      <c r="F1" s="271"/>
      <c r="G1" s="271"/>
      <c r="H1" s="271"/>
      <c r="I1" s="271"/>
      <c r="J1" s="271"/>
      <c r="K1" s="271"/>
      <c r="L1" s="272"/>
    </row>
    <row r="2" spans="1:12" ht="8.1" customHeight="1">
      <c r="A2" s="132"/>
      <c r="D2" s="133"/>
      <c r="E2" s="133"/>
      <c r="F2" s="133"/>
      <c r="G2" s="133"/>
      <c r="H2" s="133"/>
      <c r="I2" s="133"/>
      <c r="J2" s="133"/>
      <c r="K2" s="133"/>
      <c r="L2" s="134"/>
    </row>
    <row r="3" spans="1:12" ht="22.5">
      <c r="A3" s="273" t="str">
        <f>Competition</f>
        <v>2024 NB Provincials</v>
      </c>
      <c r="D3" s="133"/>
      <c r="E3" s="133"/>
      <c r="F3" s="133"/>
      <c r="G3" s="133"/>
      <c r="H3" s="133"/>
      <c r="J3" s="133"/>
      <c r="K3" s="133"/>
      <c r="L3" s="274" t="str">
        <f>Dates</f>
        <v>April 27-28, 2024</v>
      </c>
    </row>
    <row r="4" spans="1:12" ht="8.1" customHeight="1">
      <c r="A4" s="273"/>
      <c r="D4" s="133"/>
      <c r="E4" s="133"/>
      <c r="F4" s="133"/>
      <c r="G4" s="133"/>
      <c r="H4" s="133"/>
      <c r="J4" s="133"/>
      <c r="K4" s="133"/>
      <c r="L4" s="274"/>
    </row>
    <row r="5" spans="1:12" ht="8.1" customHeight="1" thickBot="1">
      <c r="A5" s="275"/>
      <c r="B5" s="151"/>
      <c r="C5" s="151"/>
      <c r="D5" s="276"/>
      <c r="E5" s="276"/>
      <c r="F5" s="276"/>
      <c r="G5" s="276"/>
      <c r="H5" s="276"/>
      <c r="I5" s="276"/>
      <c r="J5" s="276"/>
      <c r="K5" s="276"/>
      <c r="L5" s="152"/>
    </row>
    <row r="6" spans="1:12" ht="7.5" customHeight="1">
      <c r="A6" s="269"/>
      <c r="B6" s="270"/>
      <c r="C6" s="270"/>
      <c r="D6" s="271"/>
      <c r="E6" s="271"/>
      <c r="F6" s="271"/>
      <c r="G6" s="270"/>
      <c r="H6" s="277"/>
      <c r="I6" s="271"/>
      <c r="J6" s="271"/>
      <c r="K6" s="271"/>
      <c r="L6" s="272"/>
    </row>
    <row r="7" spans="1:12">
      <c r="A7" s="132"/>
      <c r="D7" s="133"/>
      <c r="E7" s="133"/>
      <c r="F7" s="133"/>
      <c r="G7" s="149" t="s">
        <v>88</v>
      </c>
      <c r="H7" s="101" t="s">
        <v>443</v>
      </c>
      <c r="I7" s="133"/>
      <c r="J7" s="133"/>
      <c r="K7" s="133"/>
      <c r="L7" s="134"/>
    </row>
    <row r="8" spans="1:12" ht="17.649999999999999">
      <c r="A8" s="266" t="str">
        <f>Category</f>
        <v>BI 15-17</v>
      </c>
      <c r="D8" s="133"/>
      <c r="E8" s="133"/>
      <c r="F8" s="133"/>
      <c r="G8" s="149" t="s">
        <v>54</v>
      </c>
      <c r="H8" s="267" t="str">
        <f>VLOOKUP($H$7,Competitor_Info,2,FALSE)</f>
        <v>Marissa Caissie</v>
      </c>
      <c r="J8" s="133"/>
      <c r="K8" s="133"/>
      <c r="L8" s="134"/>
    </row>
    <row r="9" spans="1:12" ht="17.649999999999999">
      <c r="A9" s="132"/>
      <c r="D9" s="133"/>
      <c r="E9" s="133"/>
      <c r="F9" s="133"/>
      <c r="H9" s="268" t="str">
        <f>VLOOKUP($H$7,Competitor_Info,5,FALSE)</f>
        <v>ETIN</v>
      </c>
      <c r="J9" s="133"/>
      <c r="K9" s="133"/>
      <c r="L9" s="134"/>
    </row>
    <row r="10" spans="1:12" ht="8.1" customHeight="1" thickBot="1">
      <c r="A10" s="275"/>
      <c r="B10" s="151"/>
      <c r="C10" s="151"/>
      <c r="D10" s="276"/>
      <c r="E10" s="276"/>
      <c r="F10" s="276"/>
      <c r="G10" s="276"/>
      <c r="H10" s="276"/>
      <c r="I10" s="276"/>
      <c r="J10" s="276"/>
      <c r="K10" s="276"/>
      <c r="L10" s="152"/>
    </row>
    <row r="11" spans="1:12" ht="8.1" customHeight="1">
      <c r="A11" s="132"/>
      <c r="D11" s="133"/>
      <c r="E11" s="133"/>
      <c r="F11" s="133"/>
      <c r="G11" s="133"/>
      <c r="H11" s="133"/>
      <c r="I11" s="133"/>
      <c r="J11" s="133"/>
      <c r="K11" s="133"/>
      <c r="L11" s="134"/>
    </row>
    <row r="12" spans="1:12" ht="20.65">
      <c r="A12" s="135" t="s">
        <v>89</v>
      </c>
      <c r="B12" s="33"/>
      <c r="C12" s="33"/>
      <c r="D12" s="33"/>
      <c r="E12" s="136"/>
      <c r="F12" s="136"/>
      <c r="G12" s="136"/>
      <c r="H12" s="136"/>
      <c r="I12" s="136"/>
      <c r="J12" s="136"/>
      <c r="K12" s="136"/>
      <c r="L12" s="137"/>
    </row>
    <row r="13" spans="1:12" ht="8.1" customHeight="1">
      <c r="A13" s="132"/>
      <c r="D13" s="133"/>
      <c r="E13" s="133"/>
      <c r="F13" s="133"/>
      <c r="G13" s="133"/>
      <c r="H13" s="133"/>
      <c r="I13" s="133"/>
      <c r="J13" s="133"/>
      <c r="K13" s="133"/>
      <c r="L13" s="134"/>
    </row>
    <row r="14" spans="1:12">
      <c r="A14" s="138" t="str">
        <f>CONCATENATE("Compulsory Set  ",Compulsory_Set)</f>
        <v>Compulsory Set  A</v>
      </c>
      <c r="B14" s="139"/>
      <c r="C14" s="140"/>
      <c r="D14" s="141" t="str">
        <f>IF(Compulsory_Set="A","1","2")</f>
        <v>1</v>
      </c>
      <c r="E14" s="141" t="str">
        <f>IF(Compulsory_Set="A","4","3")</f>
        <v>4</v>
      </c>
      <c r="F14" s="141" t="str">
        <f>IF(Compulsory_Set="A","6","5")</f>
        <v>6</v>
      </c>
      <c r="G14" s="141" t="str">
        <f>IF(Compulsory_Set="A","8","7")</f>
        <v>8</v>
      </c>
      <c r="H14" s="141" t="str">
        <f>IF(Compulsory_Set="A","9","10")</f>
        <v>9</v>
      </c>
      <c r="I14" s="141" t="str">
        <f>IF(Compulsory_Set="A","11","12")</f>
        <v>11</v>
      </c>
      <c r="J14" s="141" t="str">
        <f>IF(Compulsory_Set="A","14","13")</f>
        <v>14</v>
      </c>
      <c r="K14" s="141" t="str">
        <f>IF(Compulsory_Set="A","15","14")</f>
        <v>15</v>
      </c>
      <c r="L14" s="142"/>
    </row>
    <row r="15" spans="1:12">
      <c r="A15" s="143"/>
      <c r="B15" s="139"/>
      <c r="C15" s="140"/>
      <c r="D15" s="144"/>
      <c r="E15" s="144"/>
      <c r="F15" s="144"/>
      <c r="G15" s="144"/>
      <c r="H15" s="144"/>
      <c r="I15" s="144"/>
      <c r="J15" s="144"/>
      <c r="K15" s="145"/>
      <c r="L15" s="142"/>
    </row>
    <row r="16" spans="1:12">
      <c r="A16" s="143" t="str">
        <f>IF('Competition Info.'!C12 = "","",('Competition Info.'!B12))</f>
        <v>Judge 1:</v>
      </c>
      <c r="B16" s="139" t="str">
        <f>IF('Competition Info.'!C12 = "","",('Competition Info.'!C12))</f>
        <v>Loren Dermody</v>
      </c>
      <c r="D16" s="371">
        <v>4.4000000000000004</v>
      </c>
      <c r="E16" s="371">
        <v>3.8</v>
      </c>
      <c r="F16" s="371">
        <v>4.2</v>
      </c>
      <c r="G16" s="371">
        <v>3.7</v>
      </c>
      <c r="H16" s="371">
        <v>3.6</v>
      </c>
      <c r="I16" s="371">
        <v>3.8</v>
      </c>
      <c r="J16" s="371">
        <v>4.4000000000000004</v>
      </c>
      <c r="K16" s="580">
        <v>4.3</v>
      </c>
      <c r="L16" s="285">
        <f>IF('Competition Info.'!C12 = "","",SUM(D16:K16))</f>
        <v>32.199999999999996</v>
      </c>
    </row>
    <row r="17" spans="1:12">
      <c r="A17" s="143" t="str">
        <f>IF('Competition Info.'!C13 = "","",('Competition Info.'!B13))</f>
        <v>Judge 2:</v>
      </c>
      <c r="B17" s="139" t="str">
        <f>IF('Competition Info.'!C13 = "","",('Competition Info.'!C13))</f>
        <v>Joanne Moser</v>
      </c>
      <c r="C17" s="140"/>
      <c r="D17" s="371">
        <v>4.3</v>
      </c>
      <c r="E17" s="371">
        <v>4</v>
      </c>
      <c r="F17" s="371">
        <v>3.9</v>
      </c>
      <c r="G17" s="371">
        <v>3.9</v>
      </c>
      <c r="H17" s="371">
        <v>4</v>
      </c>
      <c r="I17" s="371">
        <v>4.0999999999999996</v>
      </c>
      <c r="J17" s="371">
        <v>4.8</v>
      </c>
      <c r="K17" s="580">
        <v>4.2</v>
      </c>
      <c r="L17" s="285">
        <f>IF('Competition Info.'!C13 = "","",SUM(D17:K17))</f>
        <v>33.200000000000003</v>
      </c>
    </row>
    <row r="18" spans="1:12">
      <c r="A18" s="143" t="str">
        <f>IF('Competition Info.'!C14 = "","",('Competition Info.'!B14))</f>
        <v/>
      </c>
      <c r="B18" s="139" t="str">
        <f>IF('Competition Info.'!C14 = "","",('Competition Info.'!C14))</f>
        <v/>
      </c>
      <c r="C18" s="139"/>
      <c r="D18" s="295"/>
      <c r="E18" s="295"/>
      <c r="F18" s="295"/>
      <c r="G18" s="295"/>
      <c r="H18" s="295"/>
      <c r="I18" s="295"/>
      <c r="J18" s="295"/>
      <c r="K18" s="296"/>
      <c r="L18" s="285" t="str">
        <f>IF('Competition Info.'!C14 = "","",SUM(D18:K18))</f>
        <v/>
      </c>
    </row>
    <row r="19" spans="1:12">
      <c r="A19" s="143" t="str">
        <f>IF('Competition Info.'!C15 = "","",('Competition Info.'!B15))</f>
        <v/>
      </c>
      <c r="B19" s="139" t="str">
        <f>IF('Competition Info.'!C15 = "","",('Competition Info.'!C15))</f>
        <v/>
      </c>
      <c r="C19" s="139"/>
      <c r="D19" s="295"/>
      <c r="E19" s="295"/>
      <c r="F19" s="295"/>
      <c r="G19" s="295"/>
      <c r="H19" s="295"/>
      <c r="I19" s="295"/>
      <c r="J19" s="295"/>
      <c r="K19" s="296"/>
      <c r="L19" s="285" t="str">
        <f>IF('Competition Info.'!C15 = "","",SUM(D19:K19))</f>
        <v/>
      </c>
    </row>
    <row r="20" spans="1:12">
      <c r="A20" s="143" t="str">
        <f>IF('Competition Info.'!C16 = "","",('Competition Info.'!B16))</f>
        <v/>
      </c>
      <c r="B20" s="139" t="str">
        <f>IF('Competition Info.'!C16 = "","",('Competition Info.'!C16))</f>
        <v/>
      </c>
      <c r="C20" s="139"/>
      <c r="D20" s="295"/>
      <c r="E20" s="295"/>
      <c r="F20" s="295"/>
      <c r="G20" s="295"/>
      <c r="H20" s="295"/>
      <c r="I20" s="295"/>
      <c r="J20" s="295"/>
      <c r="K20" s="296"/>
      <c r="L20" s="285" t="str">
        <f>IF('Competition Info.'!C16 = "","",SUM(D20:K20))</f>
        <v/>
      </c>
    </row>
    <row r="21" spans="1:12">
      <c r="A21" s="143" t="str">
        <f>IF('Competition Info.'!C17 = "","",('Competition Info.'!B17))</f>
        <v/>
      </c>
      <c r="B21" s="139" t="str">
        <f>IF('Competition Info.'!C17 = "","",('Competition Info.'!C17))</f>
        <v/>
      </c>
      <c r="C21" s="139"/>
      <c r="D21" s="295"/>
      <c r="E21" s="295"/>
      <c r="F21" s="295"/>
      <c r="G21" s="295"/>
      <c r="H21" s="295"/>
      <c r="I21" s="295"/>
      <c r="J21" s="295"/>
      <c r="K21" s="296"/>
      <c r="L21" s="285" t="str">
        <f>IF('Competition Info.'!C17 = "","",SUM(D21:K21))</f>
        <v/>
      </c>
    </row>
    <row r="22" spans="1:12">
      <c r="A22" s="143" t="str">
        <f>IF('Competition Info.'!C18 = "","",('Competition Info.'!B18))</f>
        <v/>
      </c>
      <c r="B22" s="139" t="str">
        <f>IF('Competition Info.'!C18 = "","",('Competition Info.'!C18))</f>
        <v/>
      </c>
      <c r="C22" s="139"/>
      <c r="D22" s="295"/>
      <c r="E22" s="295"/>
      <c r="F22" s="295"/>
      <c r="G22" s="295"/>
      <c r="H22" s="295"/>
      <c r="I22" s="295"/>
      <c r="J22" s="295"/>
      <c r="K22" s="296"/>
      <c r="L22" s="285" t="str">
        <f>IF('Competition Info.'!C18 = "","",SUM(D22:K22))</f>
        <v/>
      </c>
    </row>
    <row r="23" spans="1:12">
      <c r="A23" s="143" t="str">
        <f>IF('Competition Info.'!C19 = "","",('Competition Info.'!B19))</f>
        <v/>
      </c>
      <c r="B23" s="139" t="str">
        <f>IF('Competition Info.'!C19 = "","",('Competition Info.'!C19))</f>
        <v/>
      </c>
      <c r="C23" s="139"/>
      <c r="D23" s="295"/>
      <c r="E23" s="295"/>
      <c r="F23" s="295"/>
      <c r="G23" s="295"/>
      <c r="H23" s="295"/>
      <c r="I23" s="295"/>
      <c r="J23" s="295"/>
      <c r="K23" s="296"/>
      <c r="L23" s="285" t="str">
        <f>IF('Competition Info.'!C19 = "","",SUM(D23:K23))</f>
        <v/>
      </c>
    </row>
    <row r="24" spans="1:12">
      <c r="A24" s="143" t="str">
        <f>IF('Competition Info.'!C20 = "","",('Competition Info.'!B20))</f>
        <v/>
      </c>
      <c r="B24" s="139" t="str">
        <f>IF('Competition Info.'!C20 = "","",('Competition Info.'!C20))</f>
        <v/>
      </c>
      <c r="C24" s="139"/>
      <c r="D24" s="295"/>
      <c r="E24" s="295"/>
      <c r="F24" s="295"/>
      <c r="G24" s="295"/>
      <c r="H24" s="295"/>
      <c r="I24" s="295"/>
      <c r="J24" s="295"/>
      <c r="K24" s="296"/>
      <c r="L24" s="285" t="str">
        <f>IF('Competition Info.'!C20 = "","",SUM(D24:K24))</f>
        <v/>
      </c>
    </row>
    <row r="25" spans="1:12">
      <c r="A25" s="143" t="str">
        <f>IF('Competition Info.'!C21 = "","",('Competition Info.'!B21))</f>
        <v/>
      </c>
      <c r="B25" s="139" t="str">
        <f>IF('Competition Info.'!C21 = "","",('Competition Info.'!C21))</f>
        <v/>
      </c>
      <c r="C25" s="139"/>
      <c r="D25" s="295"/>
      <c r="E25" s="295"/>
      <c r="F25" s="295"/>
      <c r="G25" s="295"/>
      <c r="H25" s="295"/>
      <c r="I25" s="295"/>
      <c r="J25" s="295"/>
      <c r="K25" s="296"/>
      <c r="L25" s="285" t="str">
        <f>IF('Competition Info.'!C21 = "","",SUM(D25:K25))</f>
        <v/>
      </c>
    </row>
    <row r="26" spans="1:12">
      <c r="A26" s="143" t="str">
        <f>IF('Competition Info.'!C22 = "","",('Competition Info.'!B22))</f>
        <v/>
      </c>
      <c r="B26" s="139" t="str">
        <f>IF('Competition Info.'!C22 = "","",('Competition Info.'!C22))</f>
        <v/>
      </c>
      <c r="C26" s="139"/>
      <c r="D26" s="295"/>
      <c r="E26" s="295"/>
      <c r="F26" s="295"/>
      <c r="G26" s="295"/>
      <c r="H26" s="295"/>
      <c r="I26" s="295"/>
      <c r="J26" s="295"/>
      <c r="K26" s="296"/>
      <c r="L26" s="285" t="str">
        <f>IF('Competition Info.'!C22 = "","",SUM(D26:K26))</f>
        <v/>
      </c>
    </row>
    <row r="27" spans="1:12">
      <c r="A27" s="143" t="str">
        <f>IF('Competition Info.'!C23 = "","",('Competition Info.'!B23))</f>
        <v/>
      </c>
      <c r="B27" s="139" t="str">
        <f>IF('Competition Info.'!C23 = "","",('Competition Info.'!C23))</f>
        <v/>
      </c>
      <c r="C27" s="139"/>
      <c r="D27" s="295"/>
      <c r="E27" s="295"/>
      <c r="F27" s="295"/>
      <c r="G27" s="295"/>
      <c r="H27" s="295"/>
      <c r="I27" s="295"/>
      <c r="J27" s="295"/>
      <c r="K27" s="296"/>
      <c r="L27" s="285" t="str">
        <f>IF('Competition Info.'!C23 = "","",SUM(D27:K27))</f>
        <v/>
      </c>
    </row>
    <row r="28" spans="1:12">
      <c r="A28" s="143" t="str">
        <f>IF('Competition Info.'!C24 = "","",('Competition Info.'!B24))</f>
        <v/>
      </c>
      <c r="B28" s="139" t="str">
        <f>IF('Competition Info.'!C24 = "","",('Competition Info.'!C24))</f>
        <v/>
      </c>
      <c r="C28" s="139"/>
      <c r="D28" s="295"/>
      <c r="E28" s="295"/>
      <c r="F28" s="295"/>
      <c r="G28" s="295"/>
      <c r="H28" s="295"/>
      <c r="I28" s="295"/>
      <c r="J28" s="295"/>
      <c r="K28" s="296"/>
      <c r="L28" s="285" t="str">
        <f>IF('Competition Info.'!C24 = "","",SUM(D28:K28))</f>
        <v/>
      </c>
    </row>
    <row r="29" spans="1:12">
      <c r="A29" s="143" t="str">
        <f>IF('Competition Info.'!C25 = "","",('Competition Info.'!B25))</f>
        <v/>
      </c>
      <c r="B29" s="139" t="str">
        <f>IF('Competition Info.'!C25 = "","",('Competition Info.'!C25))</f>
        <v/>
      </c>
      <c r="C29" s="139"/>
      <c r="D29" s="295"/>
      <c r="E29" s="295"/>
      <c r="F29" s="295"/>
      <c r="G29" s="295"/>
      <c r="H29" s="295"/>
      <c r="I29" s="295"/>
      <c r="J29" s="295"/>
      <c r="K29" s="296"/>
      <c r="L29" s="285" t="str">
        <f>IF('Competition Info.'!C25 = "","",SUM(D29:K29))</f>
        <v/>
      </c>
    </row>
    <row r="30" spans="1:12">
      <c r="A30" s="143" t="str">
        <f>IF('Competition Info.'!C26 = "","",('Competition Info.'!B26))</f>
        <v/>
      </c>
      <c r="B30" s="139" t="str">
        <f>IF('Competition Info.'!C26 = "","",('Competition Info.'!C26))</f>
        <v/>
      </c>
      <c r="C30" s="139"/>
      <c r="D30" s="295"/>
      <c r="E30" s="295"/>
      <c r="F30" s="295"/>
      <c r="G30" s="295"/>
      <c r="H30" s="295"/>
      <c r="I30" s="295"/>
      <c r="J30" s="295"/>
      <c r="K30" s="296"/>
      <c r="L30" s="285" t="str">
        <f>IF('Competition Info.'!C26 = "","",SUM(D30:K30))</f>
        <v/>
      </c>
    </row>
    <row r="31" spans="1:12" ht="8.1" customHeight="1">
      <c r="A31" s="132"/>
      <c r="D31" s="133"/>
      <c r="E31" s="133"/>
      <c r="F31" s="133"/>
      <c r="G31" s="133"/>
      <c r="H31" s="133"/>
      <c r="I31" s="133"/>
      <c r="J31" s="133"/>
      <c r="K31" s="133"/>
      <c r="L31" s="134"/>
    </row>
    <row r="32" spans="1:12">
      <c r="A32" s="132"/>
      <c r="B32" s="146" t="s">
        <v>90</v>
      </c>
      <c r="D32" s="147">
        <f t="shared" ref="D32:K32" si="0">SUM(D16:D30)</f>
        <v>8.6999999999999993</v>
      </c>
      <c r="E32" s="147">
        <f t="shared" si="0"/>
        <v>7.8</v>
      </c>
      <c r="F32" s="147">
        <f t="shared" si="0"/>
        <v>8.1</v>
      </c>
      <c r="G32" s="147">
        <f t="shared" si="0"/>
        <v>7.6</v>
      </c>
      <c r="H32" s="147">
        <f t="shared" si="0"/>
        <v>7.6</v>
      </c>
      <c r="I32" s="147">
        <f t="shared" si="0"/>
        <v>7.8999999999999995</v>
      </c>
      <c r="J32" s="147">
        <f t="shared" si="0"/>
        <v>9.1999999999999993</v>
      </c>
      <c r="K32" s="147">
        <f t="shared" si="0"/>
        <v>8.5</v>
      </c>
      <c r="L32" s="134"/>
    </row>
    <row r="33" spans="1:12">
      <c r="A33" s="132"/>
      <c r="B33" s="146" t="s">
        <v>91</v>
      </c>
      <c r="D33" s="147">
        <f t="shared" ref="D33:K33" si="1">IF(COUNTA(D16:D30)&gt;4,MAX(D16:D30),0)</f>
        <v>0</v>
      </c>
      <c r="E33" s="147">
        <f t="shared" si="1"/>
        <v>0</v>
      </c>
      <c r="F33" s="147">
        <f t="shared" si="1"/>
        <v>0</v>
      </c>
      <c r="G33" s="147">
        <f t="shared" si="1"/>
        <v>0</v>
      </c>
      <c r="H33" s="147">
        <f t="shared" si="1"/>
        <v>0</v>
      </c>
      <c r="I33" s="147">
        <f t="shared" si="1"/>
        <v>0</v>
      </c>
      <c r="J33" s="147">
        <f t="shared" si="1"/>
        <v>0</v>
      </c>
      <c r="K33" s="147">
        <f t="shared" si="1"/>
        <v>0</v>
      </c>
      <c r="L33" s="134"/>
    </row>
    <row r="34" spans="1:12">
      <c r="A34" s="132"/>
      <c r="B34" s="146" t="s">
        <v>92</v>
      </c>
      <c r="D34" s="147">
        <f t="shared" ref="D34:K34" si="2">IF(COUNTA(D16:D30)&gt;4,MIN(D16:D30),0)</f>
        <v>0</v>
      </c>
      <c r="E34" s="147">
        <f t="shared" si="2"/>
        <v>0</v>
      </c>
      <c r="F34" s="147">
        <f t="shared" si="2"/>
        <v>0</v>
      </c>
      <c r="G34" s="147">
        <f t="shared" si="2"/>
        <v>0</v>
      </c>
      <c r="H34" s="147">
        <f t="shared" si="2"/>
        <v>0</v>
      </c>
      <c r="I34" s="147">
        <f t="shared" si="2"/>
        <v>0</v>
      </c>
      <c r="J34" s="147">
        <f t="shared" si="2"/>
        <v>0</v>
      </c>
      <c r="K34" s="147">
        <f t="shared" si="2"/>
        <v>0</v>
      </c>
      <c r="L34" s="134"/>
    </row>
    <row r="35" spans="1:12">
      <c r="A35" s="132"/>
      <c r="B35" s="146" t="s">
        <v>93</v>
      </c>
      <c r="D35" s="147">
        <f t="shared" ref="D35:K35" si="3">SUM(D32-D33-D34)</f>
        <v>8.6999999999999993</v>
      </c>
      <c r="E35" s="147">
        <f t="shared" si="3"/>
        <v>7.8</v>
      </c>
      <c r="F35" s="147">
        <f t="shared" si="3"/>
        <v>8.1</v>
      </c>
      <c r="G35" s="147">
        <f t="shared" si="3"/>
        <v>7.6</v>
      </c>
      <c r="H35" s="147">
        <f t="shared" si="3"/>
        <v>7.6</v>
      </c>
      <c r="I35" s="147">
        <f t="shared" si="3"/>
        <v>7.8999999999999995</v>
      </c>
      <c r="J35" s="147">
        <f t="shared" si="3"/>
        <v>9.1999999999999993</v>
      </c>
      <c r="K35" s="147">
        <f t="shared" si="3"/>
        <v>8.5</v>
      </c>
      <c r="L35" s="134"/>
    </row>
    <row r="36" spans="1:12" ht="8.1" customHeight="1">
      <c r="A36" s="132"/>
      <c r="B36" s="146"/>
      <c r="D36" s="133"/>
      <c r="E36" s="133"/>
      <c r="F36" s="133"/>
      <c r="G36" s="133"/>
      <c r="H36" s="133"/>
      <c r="I36" s="133"/>
      <c r="J36" s="133"/>
      <c r="K36" s="133"/>
      <c r="L36" s="134"/>
    </row>
    <row r="37" spans="1:12">
      <c r="A37" s="132"/>
      <c r="B37" s="146" t="s">
        <v>94</v>
      </c>
      <c r="C37" s="148">
        <f>SUM(D35:K35)</f>
        <v>65.400000000000006</v>
      </c>
      <c r="D37" s="133"/>
      <c r="E37" s="133"/>
      <c r="F37" s="133"/>
      <c r="G37" s="133"/>
      <c r="H37" s="133"/>
      <c r="I37" s="133"/>
      <c r="J37" s="133"/>
      <c r="K37" s="133"/>
      <c r="L37" s="134"/>
    </row>
    <row r="38" spans="1:12">
      <c r="A38" s="132"/>
      <c r="B38" s="146" t="s">
        <v>95</v>
      </c>
      <c r="C38" s="148">
        <f>IF(COUNTA(D16:D30)&gt;4,ROUND(C37/(COUNTA(D16:D30)-2),4),ROUND(C37/(COUNTA(D16:D30)),4))</f>
        <v>32.700000000000003</v>
      </c>
      <c r="E38" s="133"/>
      <c r="F38" s="133"/>
      <c r="G38" s="133"/>
      <c r="H38" s="133"/>
      <c r="I38" s="133"/>
      <c r="J38" s="133"/>
      <c r="K38" s="133"/>
      <c r="L38" s="134"/>
    </row>
    <row r="39" spans="1:12">
      <c r="A39" s="132"/>
      <c r="B39" s="146" t="s">
        <v>96</v>
      </c>
      <c r="C39" s="148">
        <f>ROUND(SUM(C38)/COUNTA(D16:K16),4)</f>
        <v>4.0875000000000004</v>
      </c>
      <c r="D39" s="133"/>
      <c r="E39" s="133"/>
      <c r="F39" s="133"/>
      <c r="G39" s="133"/>
      <c r="H39" s="133"/>
      <c r="I39" s="133"/>
      <c r="J39" s="133"/>
      <c r="K39" s="133"/>
      <c r="L39" s="134"/>
    </row>
    <row r="40" spans="1:12" ht="8.1" customHeight="1" thickBot="1">
      <c r="A40" s="132"/>
      <c r="D40" s="133"/>
      <c r="E40" s="133"/>
      <c r="F40" s="133"/>
      <c r="G40" s="133"/>
      <c r="H40" s="133"/>
      <c r="I40" s="133"/>
      <c r="J40" s="133"/>
      <c r="K40" s="133"/>
      <c r="L40" s="134"/>
    </row>
    <row r="41" spans="1:12" ht="18" customHeight="1">
      <c r="A41" s="288"/>
      <c r="B41" s="269" t="s">
        <v>97</v>
      </c>
      <c r="C41" s="289">
        <f>ROUND(SUM(C39)*2.5,4)</f>
        <v>10.2188</v>
      </c>
      <c r="D41" s="271"/>
      <c r="E41" s="271"/>
      <c r="F41" s="271"/>
      <c r="G41" s="271"/>
      <c r="H41" s="271"/>
      <c r="I41" s="271"/>
      <c r="J41" s="271"/>
      <c r="K41" s="271"/>
      <c r="L41" s="272"/>
    </row>
    <row r="42" spans="1:12" ht="18" customHeight="1">
      <c r="B42" s="146" t="s">
        <v>169</v>
      </c>
      <c r="C42" s="283">
        <v>0</v>
      </c>
      <c r="E42" s="280"/>
      <c r="F42" s="280"/>
      <c r="G42" s="280"/>
      <c r="H42" s="280"/>
      <c r="I42" s="280"/>
      <c r="J42" s="280"/>
      <c r="K42" s="280"/>
      <c r="L42" s="281"/>
    </row>
    <row r="43" spans="1:12" ht="18" customHeight="1" thickBot="1">
      <c r="A43" s="275"/>
      <c r="B43" s="286" t="s">
        <v>217</v>
      </c>
      <c r="C43" s="287">
        <f>SUM(C41-C42)</f>
        <v>10.2188</v>
      </c>
      <c r="D43" s="276"/>
      <c r="E43" s="276"/>
      <c r="F43" s="276"/>
      <c r="G43" s="276"/>
      <c r="H43" s="276"/>
      <c r="I43" s="276"/>
      <c r="J43" s="276"/>
      <c r="K43" s="276"/>
      <c r="L43" s="152"/>
    </row>
    <row r="44" spans="1:12" ht="8.1" customHeight="1">
      <c r="A44" s="132"/>
      <c r="D44" s="133"/>
      <c r="E44" s="133"/>
      <c r="F44" s="133"/>
      <c r="G44" s="133"/>
      <c r="H44" s="133"/>
      <c r="I44" s="133"/>
      <c r="J44" s="133"/>
      <c r="K44" s="133"/>
      <c r="L44" s="134"/>
    </row>
    <row r="45" spans="1:12">
      <c r="A45" s="132"/>
      <c r="B45" s="146" t="s">
        <v>98</v>
      </c>
      <c r="C45" s="39"/>
      <c r="D45" s="133"/>
      <c r="F45" s="133"/>
      <c r="G45" s="133"/>
      <c r="H45" s="133"/>
      <c r="I45" s="133"/>
      <c r="J45" s="133"/>
      <c r="K45" s="133"/>
      <c r="L45" s="134"/>
    </row>
    <row r="46" spans="1:12">
      <c r="A46" s="132"/>
      <c r="B46" s="149" t="str">
        <f>D14</f>
        <v>1</v>
      </c>
      <c r="C46" s="18" t="str">
        <f t="shared" ref="C46:C53" si="4">VLOOKUP(B46,Trials_Compulsory,2,FALSE)</f>
        <v>RH Vertical Finger Twirl Series</v>
      </c>
      <c r="D46" s="133"/>
      <c r="F46" s="133"/>
      <c r="G46" s="133"/>
      <c r="H46" s="133"/>
      <c r="I46" s="133"/>
      <c r="J46" s="133"/>
      <c r="K46" s="133"/>
      <c r="L46" s="134"/>
    </row>
    <row r="47" spans="1:12">
      <c r="A47" s="132"/>
      <c r="B47" s="149" t="str">
        <f>E14</f>
        <v>4</v>
      </c>
      <c r="C47" s="18" t="str">
        <f t="shared" si="4"/>
        <v>LH Horizontal Finger Twirl Series</v>
      </c>
      <c r="D47" s="133"/>
      <c r="F47" s="133"/>
      <c r="G47" s="133"/>
      <c r="H47" s="133"/>
      <c r="I47" s="133"/>
      <c r="J47" s="133"/>
      <c r="K47" s="133"/>
      <c r="L47" s="134"/>
    </row>
    <row r="48" spans="1:12">
      <c r="A48" s="132"/>
      <c r="B48" s="149" t="str">
        <f>F14</f>
        <v>6</v>
      </c>
      <c r="C48" s="18" t="str">
        <f t="shared" si="4"/>
        <v>2 LH Fishtails</v>
      </c>
      <c r="D48" s="133"/>
      <c r="F48" s="133"/>
      <c r="G48" s="133"/>
      <c r="H48" s="133"/>
      <c r="I48" s="133"/>
      <c r="J48" s="133"/>
      <c r="K48" s="133"/>
      <c r="L48" s="134"/>
    </row>
    <row r="49" spans="1:12">
      <c r="A49" s="132"/>
      <c r="B49" s="149" t="str">
        <f>G14</f>
        <v>8</v>
      </c>
      <c r="C49" s="18" t="str">
        <f t="shared" si="4"/>
        <v>1 1⁄2 Continuous Horizontal Back Neck Rolls</v>
      </c>
      <c r="D49" s="133"/>
      <c r="E49" s="133"/>
      <c r="F49" s="133"/>
      <c r="G49" s="133"/>
      <c r="H49" s="133"/>
      <c r="I49" s="133"/>
      <c r="J49" s="133"/>
      <c r="K49" s="133"/>
      <c r="L49" s="134"/>
    </row>
    <row r="50" spans="1:12">
      <c r="A50" s="132"/>
      <c r="B50" s="149" t="str">
        <f>H14</f>
        <v>9</v>
      </c>
      <c r="C50" s="18" t="str">
        <f t="shared" si="4"/>
        <v>RH Vertical Thumb Toss, 1 Spin to L, LH Catch</v>
      </c>
      <c r="D50" s="133"/>
      <c r="E50" s="133"/>
      <c r="F50" s="133"/>
      <c r="G50" s="133"/>
      <c r="H50" s="133"/>
      <c r="I50" s="133"/>
      <c r="J50" s="133"/>
      <c r="K50" s="133"/>
      <c r="L50" s="134"/>
    </row>
    <row r="51" spans="1:12">
      <c r="A51" s="132"/>
      <c r="B51" s="149" t="str">
        <f>I14</f>
        <v>11</v>
      </c>
      <c r="C51" s="18" t="str">
        <f t="shared" si="4"/>
        <v>RH Vertical Thumb Toss, 1⁄2 Pivot to L, LH Blind Catch</v>
      </c>
      <c r="D51" s="133"/>
      <c r="E51" s="133"/>
      <c r="F51" s="133"/>
      <c r="G51" s="133"/>
      <c r="H51" s="133"/>
      <c r="I51" s="133"/>
      <c r="J51" s="133"/>
      <c r="K51" s="133"/>
      <c r="L51" s="134"/>
    </row>
    <row r="52" spans="1:12">
      <c r="A52" s="132"/>
      <c r="B52" s="149" t="str">
        <f>J14</f>
        <v>14</v>
      </c>
      <c r="C52" s="18" t="str">
        <f t="shared" si="4"/>
        <v>RH Horizontal Toss, RH Backhand Catch</v>
      </c>
      <c r="D52" s="133"/>
      <c r="E52" s="133"/>
      <c r="F52" s="133"/>
      <c r="G52" s="133"/>
      <c r="H52" s="133"/>
      <c r="I52" s="133"/>
      <c r="J52" s="133"/>
      <c r="K52" s="133"/>
      <c r="L52" s="134"/>
    </row>
    <row r="53" spans="1:12">
      <c r="A53" s="132"/>
      <c r="B53" s="149" t="str">
        <f>K14</f>
        <v>15</v>
      </c>
      <c r="C53" s="18" t="str">
        <f t="shared" si="4"/>
        <v>LH Horizontal Toss, 1⁄2 Pivot to R, RH Back Catch</v>
      </c>
      <c r="D53" s="133"/>
      <c r="E53" s="133"/>
      <c r="F53" s="133"/>
      <c r="G53" s="133"/>
      <c r="H53" s="133"/>
      <c r="I53" s="133"/>
      <c r="J53" s="133"/>
      <c r="K53" s="133"/>
      <c r="L53" s="134"/>
    </row>
    <row r="54" spans="1:12" ht="6" customHeight="1">
      <c r="A54" s="132"/>
      <c r="B54" s="149"/>
      <c r="D54" s="133"/>
      <c r="E54" s="133"/>
      <c r="F54" s="133"/>
      <c r="G54" s="133"/>
      <c r="H54" s="133"/>
      <c r="I54" s="133"/>
      <c r="J54" s="133"/>
      <c r="K54" s="133"/>
      <c r="L54" s="134"/>
    </row>
    <row r="55" spans="1:12" ht="8.1" customHeight="1" thickBot="1">
      <c r="A55" s="150"/>
      <c r="B55" s="151"/>
      <c r="C55" s="151"/>
      <c r="D55" s="151"/>
      <c r="E55" s="151"/>
      <c r="F55" s="151"/>
      <c r="G55" s="151"/>
      <c r="H55" s="151"/>
      <c r="I55" s="151"/>
      <c r="J55" s="151"/>
      <c r="K55" s="151"/>
      <c r="L55" s="152"/>
    </row>
    <row r="56" spans="1:12">
      <c r="A56" s="18"/>
    </row>
  </sheetData>
  <sheetProtection sheet="1" objects="1" scenarios="1"/>
  <conditionalFormatting sqref="C42">
    <cfRule type="cellIs" dxfId="43" priority="1" stopIfTrue="1" operator="greaterThan">
      <formula>0</formula>
    </cfRule>
  </conditionalFormatting>
  <printOptions gridLinesSet="0"/>
  <pageMargins left="0.25" right="0.25" top="0.5" bottom="0.5" header="0" footer="0.25"/>
  <pageSetup scale="93" orientation="portrait" horizontalDpi="4294967292" verticalDpi="4294967292"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A140EA-A298-400E-81E8-4264D6BAA757}">
  <sheetPr codeName="Sheet11">
    <tabColor indexed="10"/>
    <pageSetUpPr fitToPage="1"/>
  </sheetPr>
  <dimension ref="A1:L56"/>
  <sheetViews>
    <sheetView showGridLines="0" zoomScale="75" workbookViewId="0">
      <selection activeCell="L30" sqref="L30"/>
    </sheetView>
  </sheetViews>
  <sheetFormatPr defaultColWidth="11" defaultRowHeight="15"/>
  <cols>
    <col min="1" max="1" width="11" style="153" customWidth="1"/>
    <col min="2" max="2" width="18" style="18" customWidth="1"/>
    <col min="3" max="3" width="11" style="18" customWidth="1"/>
    <col min="4" max="11" width="7.125" style="18" customWidth="1"/>
    <col min="12" max="12" width="5" style="18" customWidth="1"/>
    <col min="13" max="16384" width="11" style="18"/>
  </cols>
  <sheetData>
    <row r="1" spans="1:12" ht="8.1" customHeight="1">
      <c r="A1" s="269"/>
      <c r="B1" s="270"/>
      <c r="C1" s="270"/>
      <c r="D1" s="271"/>
      <c r="E1" s="271"/>
      <c r="F1" s="271"/>
      <c r="G1" s="271"/>
      <c r="H1" s="271"/>
      <c r="I1" s="271"/>
      <c r="J1" s="271"/>
      <c r="K1" s="271"/>
      <c r="L1" s="272"/>
    </row>
    <row r="2" spans="1:12" ht="8.1" customHeight="1">
      <c r="A2" s="132"/>
      <c r="D2" s="133"/>
      <c r="E2" s="133"/>
      <c r="F2" s="133"/>
      <c r="G2" s="133"/>
      <c r="H2" s="133"/>
      <c r="I2" s="133"/>
      <c r="J2" s="133"/>
      <c r="K2" s="133"/>
      <c r="L2" s="134"/>
    </row>
    <row r="3" spans="1:12" ht="22.5">
      <c r="A3" s="273" t="str">
        <f>Competition</f>
        <v>2024 NB Provincials</v>
      </c>
      <c r="D3" s="133"/>
      <c r="E3" s="133"/>
      <c r="F3" s="133"/>
      <c r="G3" s="133"/>
      <c r="H3" s="133"/>
      <c r="J3" s="133"/>
      <c r="K3" s="133"/>
      <c r="L3" s="274" t="str">
        <f>Dates</f>
        <v>April 27-28, 2024</v>
      </c>
    </row>
    <row r="4" spans="1:12" ht="8.1" customHeight="1">
      <c r="A4" s="273"/>
      <c r="D4" s="133"/>
      <c r="E4" s="133"/>
      <c r="F4" s="133"/>
      <c r="G4" s="133"/>
      <c r="H4" s="133"/>
      <c r="J4" s="133"/>
      <c r="K4" s="133"/>
      <c r="L4" s="274"/>
    </row>
    <row r="5" spans="1:12" ht="8.1" customHeight="1" thickBot="1">
      <c r="A5" s="275"/>
      <c r="B5" s="151"/>
      <c r="C5" s="151"/>
      <c r="D5" s="276"/>
      <c r="E5" s="276"/>
      <c r="F5" s="276"/>
      <c r="G5" s="276"/>
      <c r="H5" s="276"/>
      <c r="I5" s="276"/>
      <c r="J5" s="276"/>
      <c r="K5" s="276"/>
      <c r="L5" s="152"/>
    </row>
    <row r="6" spans="1:12" ht="7.5" customHeight="1">
      <c r="A6" s="269"/>
      <c r="B6" s="270"/>
      <c r="C6" s="270"/>
      <c r="D6" s="271"/>
      <c r="E6" s="271"/>
      <c r="F6" s="271"/>
      <c r="G6" s="270"/>
      <c r="H6" s="277"/>
      <c r="I6" s="271"/>
      <c r="J6" s="271"/>
      <c r="K6" s="271"/>
      <c r="L6" s="272"/>
    </row>
    <row r="7" spans="1:12">
      <c r="A7" s="132"/>
      <c r="D7" s="133"/>
      <c r="E7" s="133"/>
      <c r="F7" s="133"/>
      <c r="G7" s="149" t="s">
        <v>88</v>
      </c>
      <c r="H7" s="101"/>
      <c r="I7" s="133"/>
      <c r="J7" s="133"/>
      <c r="K7" s="133"/>
      <c r="L7" s="134"/>
    </row>
    <row r="8" spans="1:12" ht="17.649999999999999">
      <c r="A8" s="266" t="str">
        <f>Category</f>
        <v>BI 15-17</v>
      </c>
      <c r="D8" s="133"/>
      <c r="E8" s="133"/>
      <c r="F8" s="133"/>
      <c r="G8" s="149" t="s">
        <v>54</v>
      </c>
      <c r="H8" s="267" t="e">
        <f>VLOOKUP($H$7,Competitor_Info,2,FALSE)</f>
        <v>#N/A</v>
      </c>
      <c r="J8" s="133"/>
      <c r="K8" s="133"/>
      <c r="L8" s="134"/>
    </row>
    <row r="9" spans="1:12" ht="17.649999999999999">
      <c r="A9" s="132"/>
      <c r="D9" s="133"/>
      <c r="E9" s="133"/>
      <c r="F9" s="133"/>
      <c r="H9" s="268" t="e">
        <f>VLOOKUP($H$7,Competitor_Info,5,FALSE)</f>
        <v>#N/A</v>
      </c>
      <c r="J9" s="133"/>
      <c r="K9" s="133"/>
      <c r="L9" s="134"/>
    </row>
    <row r="10" spans="1:12" ht="8.1" customHeight="1" thickBot="1">
      <c r="A10" s="275"/>
      <c r="B10" s="151"/>
      <c r="C10" s="151"/>
      <c r="D10" s="276"/>
      <c r="E10" s="276"/>
      <c r="F10" s="276"/>
      <c r="G10" s="276"/>
      <c r="H10" s="276"/>
      <c r="I10" s="276"/>
      <c r="J10" s="276"/>
      <c r="K10" s="276"/>
      <c r="L10" s="152"/>
    </row>
    <row r="11" spans="1:12" ht="8.1" customHeight="1">
      <c r="A11" s="132"/>
      <c r="D11" s="133"/>
      <c r="E11" s="133"/>
      <c r="F11" s="133"/>
      <c r="G11" s="133"/>
      <c r="H11" s="133"/>
      <c r="I11" s="133"/>
      <c r="J11" s="133"/>
      <c r="K11" s="133"/>
      <c r="L11" s="134"/>
    </row>
    <row r="12" spans="1:12" ht="20.65">
      <c r="A12" s="135" t="s">
        <v>89</v>
      </c>
      <c r="B12" s="33"/>
      <c r="C12" s="33"/>
      <c r="D12" s="33"/>
      <c r="E12" s="136"/>
      <c r="F12" s="136"/>
      <c r="G12" s="136"/>
      <c r="H12" s="136"/>
      <c r="I12" s="136"/>
      <c r="J12" s="136"/>
      <c r="K12" s="136"/>
      <c r="L12" s="137"/>
    </row>
    <row r="13" spans="1:12" ht="8.1" customHeight="1">
      <c r="A13" s="132"/>
      <c r="D13" s="133"/>
      <c r="E13" s="133"/>
      <c r="F13" s="133"/>
      <c r="G13" s="133"/>
      <c r="H13" s="133"/>
      <c r="I13" s="133"/>
      <c r="J13" s="133"/>
      <c r="K13" s="133"/>
      <c r="L13" s="134"/>
    </row>
    <row r="14" spans="1:12">
      <c r="A14" s="138" t="str">
        <f>CONCATENATE("Compulsory Set  ",Compulsory_Set)</f>
        <v>Compulsory Set  A</v>
      </c>
      <c r="B14" s="139"/>
      <c r="C14" s="140"/>
      <c r="D14" s="141" t="str">
        <f>IF(Compulsory_Set="A","1","2")</f>
        <v>1</v>
      </c>
      <c r="E14" s="141" t="str">
        <f>IF(Compulsory_Set="A","4","3")</f>
        <v>4</v>
      </c>
      <c r="F14" s="141" t="str">
        <f>IF(Compulsory_Set="A","6","5")</f>
        <v>6</v>
      </c>
      <c r="G14" s="141" t="str">
        <f>IF(Compulsory_Set="A","8","7")</f>
        <v>8</v>
      </c>
      <c r="H14" s="141" t="str">
        <f>IF(Compulsory_Set="A","9","10")</f>
        <v>9</v>
      </c>
      <c r="I14" s="141" t="str">
        <f>IF(Compulsory_Set="A","11","12")</f>
        <v>11</v>
      </c>
      <c r="J14" s="141" t="str">
        <f>IF(Compulsory_Set="A","14","13")</f>
        <v>14</v>
      </c>
      <c r="K14" s="141" t="str">
        <f>IF(Compulsory_Set="A","15","14")</f>
        <v>15</v>
      </c>
      <c r="L14" s="142"/>
    </row>
    <row r="15" spans="1:12">
      <c r="A15" s="143"/>
      <c r="B15" s="139"/>
      <c r="C15" s="140"/>
      <c r="D15" s="144"/>
      <c r="E15" s="144"/>
      <c r="F15" s="144"/>
      <c r="G15" s="144"/>
      <c r="H15" s="144"/>
      <c r="I15" s="144"/>
      <c r="J15" s="144"/>
      <c r="K15" s="145"/>
      <c r="L15" s="142"/>
    </row>
    <row r="16" spans="1:12">
      <c r="A16" s="143" t="str">
        <f>IF('Competition Info.'!C12 = "","",('Competition Info.'!B12))</f>
        <v>Judge 1:</v>
      </c>
      <c r="B16" s="139" t="str">
        <f>IF('Competition Info.'!C12 = "","",('Competition Info.'!C12))</f>
        <v>Loren Dermody</v>
      </c>
      <c r="D16" s="295"/>
      <c r="E16" s="295"/>
      <c r="F16" s="295"/>
      <c r="G16" s="295"/>
      <c r="H16" s="295"/>
      <c r="I16" s="295"/>
      <c r="J16" s="295"/>
      <c r="K16" s="296"/>
      <c r="L16" s="285">
        <f>IF('Competition Info.'!C12 = "","",SUM(D16:K16))</f>
        <v>0</v>
      </c>
    </row>
    <row r="17" spans="1:12">
      <c r="A17" s="143" t="str">
        <f>IF('Competition Info.'!C13 = "","",('Competition Info.'!B13))</f>
        <v>Judge 2:</v>
      </c>
      <c r="B17" s="139" t="str">
        <f>IF('Competition Info.'!C13 = "","",('Competition Info.'!C13))</f>
        <v>Joanne Moser</v>
      </c>
      <c r="C17" s="140"/>
      <c r="D17" s="295"/>
      <c r="E17" s="295"/>
      <c r="F17" s="295"/>
      <c r="G17" s="295"/>
      <c r="H17" s="295"/>
      <c r="I17" s="295"/>
      <c r="J17" s="295"/>
      <c r="K17" s="296"/>
      <c r="L17" s="285">
        <f>IF('Competition Info.'!C13 = "","",SUM(D17:K17))</f>
        <v>0</v>
      </c>
    </row>
    <row r="18" spans="1:12">
      <c r="A18" s="143" t="str">
        <f>IF('Competition Info.'!C14 = "","",('Competition Info.'!B14))</f>
        <v/>
      </c>
      <c r="B18" s="139" t="str">
        <f>IF('Competition Info.'!C14 = "","",('Competition Info.'!C14))</f>
        <v/>
      </c>
      <c r="C18" s="139"/>
      <c r="D18" s="295"/>
      <c r="E18" s="295"/>
      <c r="F18" s="295"/>
      <c r="G18" s="295"/>
      <c r="H18" s="295"/>
      <c r="I18" s="295"/>
      <c r="J18" s="295"/>
      <c r="K18" s="296"/>
      <c r="L18" s="285" t="str">
        <f>IF('Competition Info.'!C14 = "","",SUM(D18:K18))</f>
        <v/>
      </c>
    </row>
    <row r="19" spans="1:12">
      <c r="A19" s="143" t="str">
        <f>IF('Competition Info.'!C15 = "","",('Competition Info.'!B15))</f>
        <v/>
      </c>
      <c r="B19" s="139" t="str">
        <f>IF('Competition Info.'!C15 = "","",('Competition Info.'!C15))</f>
        <v/>
      </c>
      <c r="C19" s="139"/>
      <c r="D19" s="295"/>
      <c r="E19" s="295"/>
      <c r="F19" s="295"/>
      <c r="G19" s="295"/>
      <c r="H19" s="295"/>
      <c r="I19" s="295"/>
      <c r="J19" s="295"/>
      <c r="K19" s="296"/>
      <c r="L19" s="285" t="str">
        <f>IF('Competition Info.'!C15 = "","",SUM(D19:K19))</f>
        <v/>
      </c>
    </row>
    <row r="20" spans="1:12">
      <c r="A20" s="143" t="str">
        <f>IF('Competition Info.'!C16 = "","",('Competition Info.'!B16))</f>
        <v/>
      </c>
      <c r="B20" s="139" t="str">
        <f>IF('Competition Info.'!C16 = "","",('Competition Info.'!C16))</f>
        <v/>
      </c>
      <c r="C20" s="139"/>
      <c r="D20" s="295"/>
      <c r="E20" s="295"/>
      <c r="F20" s="295"/>
      <c r="G20" s="295"/>
      <c r="H20" s="295"/>
      <c r="I20" s="295"/>
      <c r="J20" s="295"/>
      <c r="K20" s="296"/>
      <c r="L20" s="285" t="str">
        <f>IF('Competition Info.'!C16 = "","",SUM(D20:K20))</f>
        <v/>
      </c>
    </row>
    <row r="21" spans="1:12">
      <c r="A21" s="143" t="str">
        <f>IF('Competition Info.'!C17 = "","",('Competition Info.'!B17))</f>
        <v/>
      </c>
      <c r="B21" s="139" t="str">
        <f>IF('Competition Info.'!C17 = "","",('Competition Info.'!C17))</f>
        <v/>
      </c>
      <c r="C21" s="139"/>
      <c r="D21" s="295"/>
      <c r="E21" s="295"/>
      <c r="F21" s="295"/>
      <c r="G21" s="295"/>
      <c r="H21" s="295"/>
      <c r="I21" s="295"/>
      <c r="J21" s="295"/>
      <c r="K21" s="296"/>
      <c r="L21" s="285" t="str">
        <f>IF('Competition Info.'!C17 = "","",SUM(D21:K21))</f>
        <v/>
      </c>
    </row>
    <row r="22" spans="1:12">
      <c r="A22" s="143" t="str">
        <f>IF('Competition Info.'!C18 = "","",('Competition Info.'!B18))</f>
        <v/>
      </c>
      <c r="B22" s="139" t="str">
        <f>IF('Competition Info.'!C18 = "","",('Competition Info.'!C18))</f>
        <v/>
      </c>
      <c r="C22" s="139"/>
      <c r="D22" s="295"/>
      <c r="E22" s="295"/>
      <c r="F22" s="295"/>
      <c r="G22" s="295"/>
      <c r="H22" s="295"/>
      <c r="I22" s="295"/>
      <c r="J22" s="295"/>
      <c r="K22" s="296"/>
      <c r="L22" s="285" t="str">
        <f>IF('Competition Info.'!C18 = "","",SUM(D22:K22))</f>
        <v/>
      </c>
    </row>
    <row r="23" spans="1:12">
      <c r="A23" s="143" t="str">
        <f>IF('Competition Info.'!C19 = "","",('Competition Info.'!B19))</f>
        <v/>
      </c>
      <c r="B23" s="139" t="str">
        <f>IF('Competition Info.'!C19 = "","",('Competition Info.'!C19))</f>
        <v/>
      </c>
      <c r="C23" s="139"/>
      <c r="D23" s="295"/>
      <c r="E23" s="295"/>
      <c r="F23" s="295"/>
      <c r="G23" s="295"/>
      <c r="H23" s="295"/>
      <c r="I23" s="295"/>
      <c r="J23" s="295"/>
      <c r="K23" s="296"/>
      <c r="L23" s="285" t="str">
        <f>IF('Competition Info.'!C19 = "","",SUM(D23:K23))</f>
        <v/>
      </c>
    </row>
    <row r="24" spans="1:12">
      <c r="A24" s="143" t="str">
        <f>IF('Competition Info.'!C20 = "","",('Competition Info.'!B20))</f>
        <v/>
      </c>
      <c r="B24" s="139" t="str">
        <f>IF('Competition Info.'!C20 = "","",('Competition Info.'!C20))</f>
        <v/>
      </c>
      <c r="C24" s="139"/>
      <c r="D24" s="295"/>
      <c r="E24" s="295"/>
      <c r="F24" s="295"/>
      <c r="G24" s="295"/>
      <c r="H24" s="295"/>
      <c r="I24" s="295"/>
      <c r="J24" s="295"/>
      <c r="K24" s="296"/>
      <c r="L24" s="285" t="str">
        <f>IF('Competition Info.'!C20 = "","",SUM(D24:K24))</f>
        <v/>
      </c>
    </row>
    <row r="25" spans="1:12">
      <c r="A25" s="143" t="str">
        <f>IF('Competition Info.'!C21 = "","",('Competition Info.'!B21))</f>
        <v/>
      </c>
      <c r="B25" s="139" t="str">
        <f>IF('Competition Info.'!C21 = "","",('Competition Info.'!C21))</f>
        <v/>
      </c>
      <c r="C25" s="139"/>
      <c r="D25" s="295"/>
      <c r="E25" s="295"/>
      <c r="F25" s="295"/>
      <c r="G25" s="295"/>
      <c r="H25" s="295"/>
      <c r="I25" s="295"/>
      <c r="J25" s="295"/>
      <c r="K25" s="296"/>
      <c r="L25" s="285" t="str">
        <f>IF('Competition Info.'!C21 = "","",SUM(D25:K25))</f>
        <v/>
      </c>
    </row>
    <row r="26" spans="1:12">
      <c r="A26" s="143" t="str">
        <f>IF('Competition Info.'!C22 = "","",('Competition Info.'!B22))</f>
        <v/>
      </c>
      <c r="B26" s="139" t="str">
        <f>IF('Competition Info.'!C22 = "","",('Competition Info.'!C22))</f>
        <v/>
      </c>
      <c r="C26" s="139"/>
      <c r="D26" s="295"/>
      <c r="E26" s="295"/>
      <c r="F26" s="295"/>
      <c r="G26" s="295"/>
      <c r="H26" s="295"/>
      <c r="I26" s="295"/>
      <c r="J26" s="295"/>
      <c r="K26" s="296"/>
      <c r="L26" s="285" t="str">
        <f>IF('Competition Info.'!C22 = "","",SUM(D26:K26))</f>
        <v/>
      </c>
    </row>
    <row r="27" spans="1:12">
      <c r="A27" s="143" t="str">
        <f>IF('Competition Info.'!C23 = "","",('Competition Info.'!B23))</f>
        <v/>
      </c>
      <c r="B27" s="139" t="str">
        <f>IF('Competition Info.'!C23 = "","",('Competition Info.'!C23))</f>
        <v/>
      </c>
      <c r="C27" s="139"/>
      <c r="D27" s="295"/>
      <c r="E27" s="295"/>
      <c r="F27" s="295"/>
      <c r="G27" s="295"/>
      <c r="H27" s="295"/>
      <c r="I27" s="295"/>
      <c r="J27" s="295"/>
      <c r="K27" s="296"/>
      <c r="L27" s="285" t="str">
        <f>IF('Competition Info.'!C23 = "","",SUM(D27:K27))</f>
        <v/>
      </c>
    </row>
    <row r="28" spans="1:12">
      <c r="A28" s="143" t="str">
        <f>IF('Competition Info.'!C24 = "","",('Competition Info.'!B24))</f>
        <v/>
      </c>
      <c r="B28" s="139" t="str">
        <f>IF('Competition Info.'!C24 = "","",('Competition Info.'!C24))</f>
        <v/>
      </c>
      <c r="C28" s="139"/>
      <c r="D28" s="295"/>
      <c r="E28" s="295"/>
      <c r="F28" s="295"/>
      <c r="G28" s="295"/>
      <c r="H28" s="295"/>
      <c r="I28" s="295"/>
      <c r="J28" s="295"/>
      <c r="K28" s="296"/>
      <c r="L28" s="285" t="str">
        <f>IF('Competition Info.'!C24 = "","",SUM(D28:K28))</f>
        <v/>
      </c>
    </row>
    <row r="29" spans="1:12">
      <c r="A29" s="143" t="str">
        <f>IF('Competition Info.'!C25 = "","",('Competition Info.'!B25))</f>
        <v/>
      </c>
      <c r="B29" s="139" t="str">
        <f>IF('Competition Info.'!C25 = "","",('Competition Info.'!C25))</f>
        <v/>
      </c>
      <c r="C29" s="139"/>
      <c r="D29" s="295"/>
      <c r="E29" s="295"/>
      <c r="F29" s="295"/>
      <c r="G29" s="295"/>
      <c r="H29" s="295"/>
      <c r="I29" s="295"/>
      <c r="J29" s="295"/>
      <c r="K29" s="296"/>
      <c r="L29" s="285" t="str">
        <f>IF('Competition Info.'!C25 = "","",SUM(D29:K29))</f>
        <v/>
      </c>
    </row>
    <row r="30" spans="1:12">
      <c r="A30" s="143" t="str">
        <f>IF('Competition Info.'!C26 = "","",('Competition Info.'!B26))</f>
        <v/>
      </c>
      <c r="B30" s="139" t="str">
        <f>IF('Competition Info.'!C26 = "","",('Competition Info.'!C26))</f>
        <v/>
      </c>
      <c r="C30" s="139"/>
      <c r="D30" s="295"/>
      <c r="E30" s="295"/>
      <c r="F30" s="295"/>
      <c r="G30" s="295"/>
      <c r="H30" s="295"/>
      <c r="I30" s="295"/>
      <c r="J30" s="295"/>
      <c r="K30" s="296"/>
      <c r="L30" s="285" t="str">
        <f>IF('Competition Info.'!C26 = "","",SUM(D30:K30))</f>
        <v/>
      </c>
    </row>
    <row r="31" spans="1:12" ht="8.1" customHeight="1">
      <c r="A31" s="132"/>
      <c r="D31" s="133"/>
      <c r="E31" s="133"/>
      <c r="F31" s="133"/>
      <c r="G31" s="133"/>
      <c r="H31" s="133"/>
      <c r="I31" s="133"/>
      <c r="J31" s="133"/>
      <c r="K31" s="133"/>
      <c r="L31" s="134"/>
    </row>
    <row r="32" spans="1:12">
      <c r="A32" s="132"/>
      <c r="B32" s="146" t="s">
        <v>90</v>
      </c>
      <c r="D32" s="147">
        <f t="shared" ref="D32:K32" si="0">SUM(D16:D30)</f>
        <v>0</v>
      </c>
      <c r="E32" s="147">
        <f t="shared" si="0"/>
        <v>0</v>
      </c>
      <c r="F32" s="147">
        <f t="shared" si="0"/>
        <v>0</v>
      </c>
      <c r="G32" s="147">
        <f t="shared" si="0"/>
        <v>0</v>
      </c>
      <c r="H32" s="147">
        <f t="shared" si="0"/>
        <v>0</v>
      </c>
      <c r="I32" s="147">
        <f t="shared" si="0"/>
        <v>0</v>
      </c>
      <c r="J32" s="147">
        <f t="shared" si="0"/>
        <v>0</v>
      </c>
      <c r="K32" s="147">
        <f t="shared" si="0"/>
        <v>0</v>
      </c>
      <c r="L32" s="134"/>
    </row>
    <row r="33" spans="1:12">
      <c r="A33" s="132"/>
      <c r="B33" s="146" t="s">
        <v>91</v>
      </c>
      <c r="D33" s="147">
        <f t="shared" ref="D33:K33" si="1">IF(COUNTA(D16:D30)&gt;4,MAX(D16:D30),0)</f>
        <v>0</v>
      </c>
      <c r="E33" s="147">
        <f t="shared" si="1"/>
        <v>0</v>
      </c>
      <c r="F33" s="147">
        <f t="shared" si="1"/>
        <v>0</v>
      </c>
      <c r="G33" s="147">
        <f t="shared" si="1"/>
        <v>0</v>
      </c>
      <c r="H33" s="147">
        <f t="shared" si="1"/>
        <v>0</v>
      </c>
      <c r="I33" s="147">
        <f t="shared" si="1"/>
        <v>0</v>
      </c>
      <c r="J33" s="147">
        <f t="shared" si="1"/>
        <v>0</v>
      </c>
      <c r="K33" s="147">
        <f t="shared" si="1"/>
        <v>0</v>
      </c>
      <c r="L33" s="134"/>
    </row>
    <row r="34" spans="1:12">
      <c r="A34" s="132"/>
      <c r="B34" s="146" t="s">
        <v>92</v>
      </c>
      <c r="D34" s="147">
        <f t="shared" ref="D34:K34" si="2">IF(COUNTA(D16:D30)&gt;4,MIN(D16:D30),0)</f>
        <v>0</v>
      </c>
      <c r="E34" s="147">
        <f t="shared" si="2"/>
        <v>0</v>
      </c>
      <c r="F34" s="147">
        <f t="shared" si="2"/>
        <v>0</v>
      </c>
      <c r="G34" s="147">
        <f t="shared" si="2"/>
        <v>0</v>
      </c>
      <c r="H34" s="147">
        <f t="shared" si="2"/>
        <v>0</v>
      </c>
      <c r="I34" s="147">
        <f t="shared" si="2"/>
        <v>0</v>
      </c>
      <c r="J34" s="147">
        <f t="shared" si="2"/>
        <v>0</v>
      </c>
      <c r="K34" s="147">
        <f t="shared" si="2"/>
        <v>0</v>
      </c>
      <c r="L34" s="134"/>
    </row>
    <row r="35" spans="1:12">
      <c r="A35" s="132"/>
      <c r="B35" s="146" t="s">
        <v>93</v>
      </c>
      <c r="D35" s="147">
        <f t="shared" ref="D35:K35" si="3">SUM(D32-D33-D34)</f>
        <v>0</v>
      </c>
      <c r="E35" s="147">
        <f t="shared" si="3"/>
        <v>0</v>
      </c>
      <c r="F35" s="147">
        <f t="shared" si="3"/>
        <v>0</v>
      </c>
      <c r="G35" s="147">
        <f t="shared" si="3"/>
        <v>0</v>
      </c>
      <c r="H35" s="147">
        <f t="shared" si="3"/>
        <v>0</v>
      </c>
      <c r="I35" s="147">
        <f t="shared" si="3"/>
        <v>0</v>
      </c>
      <c r="J35" s="147">
        <f t="shared" si="3"/>
        <v>0</v>
      </c>
      <c r="K35" s="147">
        <f t="shared" si="3"/>
        <v>0</v>
      </c>
      <c r="L35" s="134"/>
    </row>
    <row r="36" spans="1:12" ht="8.1" customHeight="1">
      <c r="A36" s="132"/>
      <c r="B36" s="146"/>
      <c r="D36" s="133"/>
      <c r="E36" s="133"/>
      <c r="F36" s="133"/>
      <c r="G36" s="133"/>
      <c r="H36" s="133"/>
      <c r="I36" s="133"/>
      <c r="J36" s="133"/>
      <c r="K36" s="133"/>
      <c r="L36" s="134"/>
    </row>
    <row r="37" spans="1:12">
      <c r="A37" s="132"/>
      <c r="B37" s="146" t="s">
        <v>94</v>
      </c>
      <c r="C37" s="148">
        <f>SUM(D35:K35)</f>
        <v>0</v>
      </c>
      <c r="D37" s="133"/>
      <c r="E37" s="133"/>
      <c r="F37" s="133"/>
      <c r="G37" s="133"/>
      <c r="H37" s="133"/>
      <c r="I37" s="133"/>
      <c r="J37" s="133"/>
      <c r="K37" s="133"/>
      <c r="L37" s="134"/>
    </row>
    <row r="38" spans="1:12">
      <c r="A38" s="132"/>
      <c r="B38" s="146" t="s">
        <v>95</v>
      </c>
      <c r="C38" s="148" t="e">
        <f>IF(COUNTA(D16:D30)&gt;4,ROUND(C37/(COUNTA(D16:D30)-2),4),ROUND(C37/(COUNTA(D16:D30)),4))</f>
        <v>#DIV/0!</v>
      </c>
      <c r="E38" s="133"/>
      <c r="F38" s="133"/>
      <c r="G38" s="133"/>
      <c r="H38" s="133"/>
      <c r="I38" s="133"/>
      <c r="J38" s="133"/>
      <c r="K38" s="133"/>
      <c r="L38" s="134"/>
    </row>
    <row r="39" spans="1:12">
      <c r="A39" s="132"/>
      <c r="B39" s="146" t="s">
        <v>96</v>
      </c>
      <c r="C39" s="148" t="e">
        <f>ROUND(SUM(C38)/COUNTA(D16:K16),4)</f>
        <v>#DIV/0!</v>
      </c>
      <c r="D39" s="133"/>
      <c r="E39" s="133"/>
      <c r="F39" s="133"/>
      <c r="G39" s="133"/>
      <c r="H39" s="133"/>
      <c r="I39" s="133"/>
      <c r="J39" s="133"/>
      <c r="K39" s="133"/>
      <c r="L39" s="134"/>
    </row>
    <row r="40" spans="1:12" ht="8.1" customHeight="1" thickBot="1">
      <c r="A40" s="132"/>
      <c r="D40" s="133"/>
      <c r="E40" s="133"/>
      <c r="F40" s="133"/>
      <c r="G40" s="133"/>
      <c r="H40" s="133"/>
      <c r="I40" s="133"/>
      <c r="J40" s="133"/>
      <c r="K40" s="133"/>
      <c r="L40" s="134"/>
    </row>
    <row r="41" spans="1:12" ht="18" customHeight="1">
      <c r="A41" s="288"/>
      <c r="B41" s="269" t="s">
        <v>97</v>
      </c>
      <c r="C41" s="289" t="e">
        <f>ROUND(SUM(C39)*2.5,4)</f>
        <v>#DIV/0!</v>
      </c>
      <c r="D41" s="271"/>
      <c r="E41" s="271"/>
      <c r="F41" s="271"/>
      <c r="G41" s="271"/>
      <c r="H41" s="271"/>
      <c r="I41" s="271"/>
      <c r="J41" s="271"/>
      <c r="K41" s="271"/>
      <c r="L41" s="272"/>
    </row>
    <row r="42" spans="1:12" ht="18" customHeight="1">
      <c r="B42" s="146" t="s">
        <v>169</v>
      </c>
      <c r="C42" s="283">
        <v>0</v>
      </c>
      <c r="E42" s="280"/>
      <c r="F42" s="280"/>
      <c r="G42" s="280"/>
      <c r="H42" s="280"/>
      <c r="I42" s="280"/>
      <c r="J42" s="280"/>
      <c r="K42" s="280"/>
      <c r="L42" s="281"/>
    </row>
    <row r="43" spans="1:12" ht="18" customHeight="1" thickBot="1">
      <c r="A43" s="275"/>
      <c r="B43" s="286" t="s">
        <v>217</v>
      </c>
      <c r="C43" s="287" t="e">
        <f>SUM(C41-C42)</f>
        <v>#DIV/0!</v>
      </c>
      <c r="D43" s="276"/>
      <c r="E43" s="276"/>
      <c r="F43" s="276"/>
      <c r="G43" s="276"/>
      <c r="H43" s="276"/>
      <c r="I43" s="276"/>
      <c r="J43" s="276"/>
      <c r="K43" s="276"/>
      <c r="L43" s="152"/>
    </row>
    <row r="44" spans="1:12" ht="8.1" customHeight="1">
      <c r="A44" s="132"/>
      <c r="D44" s="133"/>
      <c r="E44" s="133"/>
      <c r="F44" s="133"/>
      <c r="G44" s="133"/>
      <c r="H44" s="133"/>
      <c r="I44" s="133"/>
      <c r="J44" s="133"/>
      <c r="K44" s="133"/>
      <c r="L44" s="134"/>
    </row>
    <row r="45" spans="1:12">
      <c r="A45" s="132"/>
      <c r="B45" s="146" t="s">
        <v>98</v>
      </c>
      <c r="C45" s="39"/>
      <c r="D45" s="133"/>
      <c r="F45" s="133"/>
      <c r="G45" s="133"/>
      <c r="H45" s="133"/>
      <c r="I45" s="133"/>
      <c r="J45" s="133"/>
      <c r="K45" s="133"/>
      <c r="L45" s="134"/>
    </row>
    <row r="46" spans="1:12">
      <c r="A46" s="132"/>
      <c r="B46" s="149" t="str">
        <f>D14</f>
        <v>1</v>
      </c>
      <c r="C46" s="18" t="str">
        <f t="shared" ref="C46:C53" si="4">VLOOKUP(B46,Trials_Compulsory,2,FALSE)</f>
        <v>RH Vertical Finger Twirl Series</v>
      </c>
      <c r="D46" s="133"/>
      <c r="F46" s="133"/>
      <c r="G46" s="133"/>
      <c r="H46" s="133"/>
      <c r="I46" s="133"/>
      <c r="J46" s="133"/>
      <c r="K46" s="133"/>
      <c r="L46" s="134"/>
    </row>
    <row r="47" spans="1:12">
      <c r="A47" s="132"/>
      <c r="B47" s="149" t="str">
        <f>E14</f>
        <v>4</v>
      </c>
      <c r="C47" s="18" t="str">
        <f t="shared" si="4"/>
        <v>LH Horizontal Finger Twirl Series</v>
      </c>
      <c r="D47" s="133"/>
      <c r="F47" s="133"/>
      <c r="G47" s="133"/>
      <c r="H47" s="133"/>
      <c r="I47" s="133"/>
      <c r="J47" s="133"/>
      <c r="K47" s="133"/>
      <c r="L47" s="134"/>
    </row>
    <row r="48" spans="1:12">
      <c r="A48" s="132"/>
      <c r="B48" s="149" t="str">
        <f>F14</f>
        <v>6</v>
      </c>
      <c r="C48" s="18" t="str">
        <f t="shared" si="4"/>
        <v>2 LH Fishtails</v>
      </c>
      <c r="D48" s="133"/>
      <c r="F48" s="133"/>
      <c r="G48" s="133"/>
      <c r="H48" s="133"/>
      <c r="I48" s="133"/>
      <c r="J48" s="133"/>
      <c r="K48" s="133"/>
      <c r="L48" s="134"/>
    </row>
    <row r="49" spans="1:12">
      <c r="A49" s="132"/>
      <c r="B49" s="149" t="str">
        <f>G14</f>
        <v>8</v>
      </c>
      <c r="C49" s="18" t="str">
        <f t="shared" si="4"/>
        <v>1 1⁄2 Continuous Horizontal Back Neck Rolls</v>
      </c>
      <c r="D49" s="133"/>
      <c r="E49" s="133"/>
      <c r="F49" s="133"/>
      <c r="G49" s="133"/>
      <c r="H49" s="133"/>
      <c r="I49" s="133"/>
      <c r="J49" s="133"/>
      <c r="K49" s="133"/>
      <c r="L49" s="134"/>
    </row>
    <row r="50" spans="1:12">
      <c r="A50" s="132"/>
      <c r="B50" s="149" t="str">
        <f>H14</f>
        <v>9</v>
      </c>
      <c r="C50" s="18" t="str">
        <f t="shared" si="4"/>
        <v>RH Vertical Thumb Toss, 1 Spin to L, LH Catch</v>
      </c>
      <c r="D50" s="133"/>
      <c r="E50" s="133"/>
      <c r="F50" s="133"/>
      <c r="G50" s="133"/>
      <c r="H50" s="133"/>
      <c r="I50" s="133"/>
      <c r="J50" s="133"/>
      <c r="K50" s="133"/>
      <c r="L50" s="134"/>
    </row>
    <row r="51" spans="1:12">
      <c r="A51" s="132"/>
      <c r="B51" s="149" t="str">
        <f>I14</f>
        <v>11</v>
      </c>
      <c r="C51" s="18" t="str">
        <f t="shared" si="4"/>
        <v>RH Vertical Thumb Toss, 1⁄2 Pivot to L, LH Blind Catch</v>
      </c>
      <c r="D51" s="133"/>
      <c r="E51" s="133"/>
      <c r="F51" s="133"/>
      <c r="G51" s="133"/>
      <c r="H51" s="133"/>
      <c r="I51" s="133"/>
      <c r="J51" s="133"/>
      <c r="K51" s="133"/>
      <c r="L51" s="134"/>
    </row>
    <row r="52" spans="1:12">
      <c r="A52" s="132"/>
      <c r="B52" s="149" t="str">
        <f>J14</f>
        <v>14</v>
      </c>
      <c r="C52" s="18" t="str">
        <f t="shared" si="4"/>
        <v>RH Horizontal Toss, RH Backhand Catch</v>
      </c>
      <c r="D52" s="133"/>
      <c r="E52" s="133"/>
      <c r="F52" s="133"/>
      <c r="G52" s="133"/>
      <c r="H52" s="133"/>
      <c r="I52" s="133"/>
      <c r="J52" s="133"/>
      <c r="K52" s="133"/>
      <c r="L52" s="134"/>
    </row>
    <row r="53" spans="1:12">
      <c r="A53" s="132"/>
      <c r="B53" s="149" t="str">
        <f>K14</f>
        <v>15</v>
      </c>
      <c r="C53" s="18" t="str">
        <f t="shared" si="4"/>
        <v>LH Horizontal Toss, 1⁄2 Pivot to R, RH Back Catch</v>
      </c>
      <c r="D53" s="133"/>
      <c r="E53" s="133"/>
      <c r="F53" s="133"/>
      <c r="G53" s="133"/>
      <c r="H53" s="133"/>
      <c r="I53" s="133"/>
      <c r="J53" s="133"/>
      <c r="K53" s="133"/>
      <c r="L53" s="134"/>
    </row>
    <row r="54" spans="1:12" ht="6" customHeight="1">
      <c r="A54" s="132"/>
      <c r="B54" s="149"/>
      <c r="D54" s="133"/>
      <c r="E54" s="133"/>
      <c r="F54" s="133"/>
      <c r="G54" s="133"/>
      <c r="H54" s="133"/>
      <c r="I54" s="133"/>
      <c r="J54" s="133"/>
      <c r="K54" s="133"/>
      <c r="L54" s="134"/>
    </row>
    <row r="55" spans="1:12" ht="8.1" customHeight="1" thickBot="1">
      <c r="A55" s="150"/>
      <c r="B55" s="151"/>
      <c r="C55" s="151"/>
      <c r="D55" s="151"/>
      <c r="E55" s="151"/>
      <c r="F55" s="151"/>
      <c r="G55" s="151"/>
      <c r="H55" s="151"/>
      <c r="I55" s="151"/>
      <c r="J55" s="151"/>
      <c r="K55" s="151"/>
      <c r="L55" s="152"/>
    </row>
    <row r="56" spans="1:12">
      <c r="A56" s="18"/>
    </row>
  </sheetData>
  <sheetProtection sheet="1" objects="1" scenarios="1"/>
  <phoneticPr fontId="0" type="noConversion"/>
  <conditionalFormatting sqref="C42">
    <cfRule type="cellIs" dxfId="42" priority="1" stopIfTrue="1" operator="greaterThan">
      <formula>0</formula>
    </cfRule>
  </conditionalFormatting>
  <printOptions gridLinesSet="0"/>
  <pageMargins left="0.25" right="0.25" top="0.5" bottom="0.5" header="0" footer="0.25"/>
  <pageSetup scale="93" orientation="portrait" horizontalDpi="4294967292" verticalDpi="4294967292"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2CD96D-535A-4967-8445-1DF901D8CE4B}">
  <sheetPr codeName="Sheet12">
    <tabColor indexed="10"/>
  </sheetPr>
  <dimension ref="A1:M11"/>
  <sheetViews>
    <sheetView showGridLines="0" zoomScale="75" zoomScaleNormal="75" workbookViewId="0">
      <selection activeCell="L30" sqref="L30"/>
    </sheetView>
  </sheetViews>
  <sheetFormatPr defaultColWidth="11" defaultRowHeight="15"/>
  <cols>
    <col min="1" max="1" width="9.125" style="18" customWidth="1"/>
    <col min="2" max="2" width="19.875" style="18" customWidth="1"/>
    <col min="3" max="3" width="4.5" style="18" customWidth="1"/>
    <col min="4" max="12" width="5" style="1" customWidth="1"/>
    <col min="13" max="13" width="17.125" style="18" customWidth="1"/>
    <col min="14" max="16384" width="11" style="18"/>
  </cols>
  <sheetData>
    <row r="1" spans="1:13" ht="15" customHeight="1">
      <c r="A1" s="154" t="str">
        <f>Competition</f>
        <v>2024 NB Provincials</v>
      </c>
      <c r="D1" s="155"/>
      <c r="E1" s="155"/>
      <c r="F1" s="155"/>
      <c r="G1" s="155"/>
      <c r="H1" s="155"/>
      <c r="I1" s="155"/>
      <c r="J1" s="155"/>
      <c r="K1" s="155"/>
      <c r="L1" s="155"/>
    </row>
    <row r="2" spans="1:13" ht="15" customHeight="1">
      <c r="A2" s="154" t="str">
        <f>Location</f>
        <v>Moncton, NB</v>
      </c>
      <c r="D2" s="155"/>
      <c r="E2" s="155"/>
      <c r="F2" s="155"/>
      <c r="G2" s="155"/>
      <c r="H2" s="155"/>
      <c r="I2" s="155"/>
      <c r="J2" s="155"/>
      <c r="K2" s="155"/>
      <c r="L2" s="155"/>
    </row>
    <row r="3" spans="1:13" ht="15" customHeight="1">
      <c r="A3" s="154" t="str">
        <f>Dates</f>
        <v>April 27-28, 2024</v>
      </c>
      <c r="D3" s="155"/>
      <c r="E3" s="155"/>
      <c r="F3" s="155"/>
      <c r="G3" s="155"/>
      <c r="H3" s="155"/>
      <c r="I3" s="155"/>
      <c r="J3" s="155"/>
      <c r="K3" s="155"/>
      <c r="L3" s="155"/>
    </row>
    <row r="4" spans="1:13" ht="15" customHeight="1">
      <c r="A4" s="154" t="str">
        <f>Level</f>
        <v>Provincial</v>
      </c>
      <c r="D4" s="155"/>
      <c r="E4" s="155"/>
      <c r="F4" s="155"/>
      <c r="G4" s="155"/>
      <c r="H4" s="155"/>
      <c r="I4" s="155"/>
      <c r="J4" s="155"/>
      <c r="K4" s="155"/>
      <c r="L4" s="155"/>
    </row>
    <row r="5" spans="1:13" ht="15" customHeight="1">
      <c r="A5" s="154" t="str">
        <f>Category</f>
        <v>BI 15-17</v>
      </c>
      <c r="D5" s="155"/>
      <c r="E5" s="155"/>
      <c r="F5" s="155"/>
      <c r="G5" s="155"/>
      <c r="H5" s="155"/>
      <c r="I5" s="155"/>
      <c r="J5" s="155"/>
      <c r="K5" s="155"/>
      <c r="L5" s="155"/>
    </row>
    <row r="6" spans="1:13" ht="20.65">
      <c r="A6" s="156" t="s">
        <v>99</v>
      </c>
      <c r="B6" s="156"/>
      <c r="C6" s="156"/>
      <c r="D6" s="156"/>
      <c r="E6" s="156"/>
      <c r="F6" s="156"/>
      <c r="G6" s="156"/>
      <c r="H6" s="156"/>
      <c r="I6" s="156"/>
      <c r="J6" s="156"/>
      <c r="K6" s="156"/>
      <c r="L6" s="156"/>
      <c r="M6" s="156"/>
    </row>
    <row r="7" spans="1:13" ht="8.1" customHeight="1">
      <c r="D7" s="155"/>
      <c r="E7" s="155"/>
      <c r="F7" s="155"/>
      <c r="G7" s="155"/>
      <c r="H7" s="155"/>
      <c r="I7" s="155"/>
      <c r="J7" s="155"/>
      <c r="K7" s="155"/>
      <c r="L7" s="155"/>
      <c r="M7" s="157"/>
    </row>
    <row r="8" spans="1:13" ht="17.100000000000001" customHeight="1">
      <c r="A8" s="158"/>
      <c r="B8" s="159" t="str">
        <f>CONCATENATE("Compulsory Set  ",Compulsory_Set)</f>
        <v>Compulsory Set  A</v>
      </c>
      <c r="C8" s="299" t="s">
        <v>219</v>
      </c>
      <c r="D8" s="160" t="str">
        <f>IF(Compulsory_Set="A","1","2")</f>
        <v>1</v>
      </c>
      <c r="E8" s="160" t="str">
        <f>IF(Compulsory_Set="A","4","3")</f>
        <v>4</v>
      </c>
      <c r="F8" s="160" t="str">
        <f>IF(Compulsory_Set="A","6","5")</f>
        <v>6</v>
      </c>
      <c r="G8" s="160" t="str">
        <f>IF(Compulsory_Set="A","8","7")</f>
        <v>8</v>
      </c>
      <c r="H8" s="160" t="str">
        <f>IF(Compulsory_Set="A","9","10")</f>
        <v>9</v>
      </c>
      <c r="I8" s="160" t="str">
        <f>IF(Compulsory_Set="A","11","12")</f>
        <v>11</v>
      </c>
      <c r="J8" s="160" t="str">
        <f>IF(Compulsory_Set="A","14","13")</f>
        <v>14</v>
      </c>
      <c r="K8" s="160" t="str">
        <f>IF(Compulsory_Set="A","15","14")</f>
        <v>15</v>
      </c>
      <c r="L8" s="160" t="s">
        <v>106</v>
      </c>
      <c r="M8" s="411"/>
    </row>
    <row r="9" spans="1:13" ht="15" customHeight="1">
      <c r="A9" s="161"/>
      <c r="B9" s="162"/>
      <c r="C9" s="402"/>
      <c r="D9" s="163"/>
      <c r="E9" s="163"/>
      <c r="F9" s="163"/>
      <c r="G9" s="163"/>
      <c r="H9" s="163"/>
      <c r="I9" s="163"/>
      <c r="J9" s="163"/>
      <c r="K9" s="163"/>
      <c r="L9" s="163"/>
      <c r="M9" s="411"/>
    </row>
    <row r="10" spans="1:13" ht="15" customHeight="1">
      <c r="A10" s="161"/>
      <c r="B10" s="162"/>
      <c r="C10" s="402"/>
      <c r="D10" s="163"/>
      <c r="E10" s="163"/>
      <c r="F10" s="163"/>
      <c r="G10" s="163"/>
      <c r="H10" s="163"/>
      <c r="I10" s="163"/>
      <c r="J10" s="163"/>
      <c r="K10" s="163"/>
      <c r="L10" s="163"/>
      <c r="M10" s="411"/>
    </row>
    <row r="11" spans="1:13">
      <c r="A11" s="101"/>
      <c r="B11" s="164"/>
      <c r="C11" s="1"/>
      <c r="D11" s="165"/>
      <c r="E11" s="165"/>
      <c r="F11" s="165"/>
      <c r="G11" s="165"/>
      <c r="H11" s="165"/>
      <c r="I11" s="165"/>
      <c r="J11" s="165"/>
      <c r="K11" s="165"/>
      <c r="L11" s="165"/>
    </row>
  </sheetData>
  <phoneticPr fontId="0" type="noConversion"/>
  <conditionalFormatting sqref="C9:C10">
    <cfRule type="cellIs" dxfId="41" priority="1" stopIfTrue="1" operator="greaterThan">
      <formula>0</formula>
    </cfRule>
  </conditionalFormatting>
  <printOptions horizontalCentered="1" gridLinesSet="0"/>
  <pageMargins left="0.25" right="0.25" top="0.5" bottom="0.75" header="0" footer="0.25"/>
  <pageSetup orientation="portrait" horizontalDpi="4294967292" verticalDpi="4294967292"/>
  <headerFooter alignWithMargins="0">
    <oddFooter>&amp;L&amp;"Arial,Regular"&amp;A&amp;C&amp;"Arial,Regular"Page &amp;P of &amp;N</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57A185-B4BB-4C6B-AA4C-AEDBBD53678A}">
  <sheetPr codeName="Sheet13">
    <tabColor indexed="10"/>
  </sheetPr>
  <dimension ref="A1:F8"/>
  <sheetViews>
    <sheetView showGridLines="0" zoomScale="75" workbookViewId="0">
      <selection activeCell="C5" sqref="C5"/>
    </sheetView>
  </sheetViews>
  <sheetFormatPr defaultRowHeight="15"/>
  <cols>
    <col min="1" max="1" width="9" style="101"/>
    <col min="2" max="2" width="8.625" style="101" customWidth="1"/>
    <col min="3" max="3" width="38.625" style="101" customWidth="1"/>
    <col min="4" max="4" width="15.625" style="166" customWidth="1"/>
    <col min="5" max="5" width="14.625" style="167" customWidth="1"/>
    <col min="6" max="6" width="8.625" style="101" customWidth="1"/>
    <col min="7" max="16384" width="9" style="101"/>
  </cols>
  <sheetData>
    <row r="1" spans="1:6" ht="17.649999999999999">
      <c r="A1" s="104" t="str">
        <f>Competition</f>
        <v>2024 NB Provincials</v>
      </c>
      <c r="D1" s="175">
        <f>COUNTA(D9:D70)</f>
        <v>0</v>
      </c>
    </row>
    <row r="2" spans="1:6" ht="17.649999999999999">
      <c r="A2" s="104" t="str">
        <f>Location</f>
        <v>Moncton, NB</v>
      </c>
    </row>
    <row r="3" spans="1:6" ht="17.649999999999999">
      <c r="A3" s="104" t="str">
        <f>Dates</f>
        <v>April 27-28, 2024</v>
      </c>
    </row>
    <row r="4" spans="1:6" ht="17.649999999999999">
      <c r="A4" s="104" t="str">
        <f>Level</f>
        <v>Provincial</v>
      </c>
    </row>
    <row r="5" spans="1:6" ht="17.649999999999999">
      <c r="A5" s="104" t="str">
        <f>Category</f>
        <v>BI 15-17</v>
      </c>
    </row>
    <row r="6" spans="1:6" ht="17.649999999999999">
      <c r="A6" s="102" t="s">
        <v>100</v>
      </c>
      <c r="B6" s="100"/>
      <c r="C6" s="100"/>
      <c r="D6" s="168"/>
      <c r="E6" s="169"/>
      <c r="F6" s="100"/>
    </row>
    <row r="8" spans="1:6" ht="18" thickBot="1">
      <c r="A8" s="170" t="s">
        <v>43</v>
      </c>
      <c r="B8" s="170" t="s">
        <v>44</v>
      </c>
      <c r="C8" s="171" t="s">
        <v>101</v>
      </c>
      <c r="D8" s="172" t="s">
        <v>98</v>
      </c>
      <c r="E8" s="170" t="s">
        <v>102</v>
      </c>
    </row>
  </sheetData>
  <phoneticPr fontId="0" type="noConversion"/>
  <printOptions horizontalCentered="1"/>
  <pageMargins left="0.25" right="0.25" top="0.5" bottom="0.75" header="0.2" footer="0.5"/>
  <pageSetup orientation="portrait" horizontalDpi="300" verticalDpi="300"/>
  <headerFooter alignWithMargins="0">
    <oddFooter>&amp;L&amp;"Arial,Regular"&amp;A&amp;C&amp;"Arial,Regular"Page &amp;P of &amp;N</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085E30-3F8D-4D47-BB8C-2E055965561E}">
  <sheetPr codeName="Sheet31">
    <pageSetUpPr fitToPage="1"/>
  </sheetPr>
  <dimension ref="A1:F209"/>
  <sheetViews>
    <sheetView showGridLines="0" zoomScale="75" workbookViewId="0">
      <selection activeCell="A9" sqref="A9"/>
    </sheetView>
  </sheetViews>
  <sheetFormatPr defaultRowHeight="15"/>
  <cols>
    <col min="1" max="1" width="5.625" style="196" customWidth="1"/>
    <col min="2" max="2" width="8.625" style="101" customWidth="1"/>
    <col min="3" max="3" width="38.625" style="101" customWidth="1"/>
    <col min="4" max="4" width="15.625" style="166" customWidth="1"/>
    <col min="5" max="5" width="14.625" style="167" customWidth="1"/>
    <col min="6" max="6" width="8.625" style="101" customWidth="1"/>
    <col min="7" max="16384" width="9" style="101"/>
  </cols>
  <sheetData>
    <row r="1" spans="1:6" ht="17.649999999999999">
      <c r="A1" s="582" t="str">
        <f>Competition</f>
        <v>2024 NB Provincials</v>
      </c>
      <c r="D1" s="581">
        <f>COUNTA(E9:E70)</f>
        <v>4</v>
      </c>
    </row>
    <row r="2" spans="1:6" ht="17.649999999999999">
      <c r="A2" s="582" t="str">
        <f>Location</f>
        <v>Moncton, NB</v>
      </c>
    </row>
    <row r="3" spans="1:6" ht="17.649999999999999">
      <c r="A3" s="582" t="str">
        <f>Dates</f>
        <v>April 27-28, 2024</v>
      </c>
    </row>
    <row r="4" spans="1:6" ht="17.649999999999999">
      <c r="A4" s="582" t="str">
        <f>Level</f>
        <v>Provincial</v>
      </c>
    </row>
    <row r="5" spans="1:6" ht="17.649999999999999">
      <c r="A5" s="582" t="str">
        <f>Category</f>
        <v>BI 15-17</v>
      </c>
    </row>
    <row r="6" spans="1:6" ht="17.649999999999999">
      <c r="A6" s="583" t="s">
        <v>100</v>
      </c>
      <c r="B6" s="100"/>
      <c r="C6" s="100"/>
      <c r="D6" s="168"/>
      <c r="E6" s="169"/>
      <c r="F6" s="100"/>
    </row>
    <row r="8" spans="1:6" ht="18" thickBot="1">
      <c r="A8" s="584" t="s">
        <v>102</v>
      </c>
      <c r="B8" s="170" t="s">
        <v>43</v>
      </c>
      <c r="C8" s="170" t="s">
        <v>44</v>
      </c>
      <c r="D8" s="171" t="s">
        <v>101</v>
      </c>
      <c r="E8" s="172" t="s">
        <v>98</v>
      </c>
    </row>
    <row r="9" spans="1:6">
      <c r="A9" s="174">
        <f>RANK(E9,$E$9:$E$200)</f>
        <v>1</v>
      </c>
      <c r="B9" s="101" t="s">
        <v>442</v>
      </c>
      <c r="C9" s="101" t="s">
        <v>446</v>
      </c>
      <c r="D9" s="166" t="s">
        <v>432</v>
      </c>
      <c r="E9" s="167">
        <v>13.297000000000001</v>
      </c>
    </row>
    <row r="10" spans="1:6">
      <c r="A10" s="174">
        <f t="shared" ref="A10:A12" si="0">RANK(E10,$E$9:$E$200)</f>
        <v>2</v>
      </c>
      <c r="B10" s="101" t="s">
        <v>440</v>
      </c>
      <c r="C10" s="101" t="s">
        <v>444</v>
      </c>
      <c r="D10" s="166" t="s">
        <v>432</v>
      </c>
      <c r="E10" s="167">
        <v>12.5313</v>
      </c>
    </row>
    <row r="11" spans="1:6">
      <c r="A11" s="174">
        <f t="shared" si="0"/>
        <v>3</v>
      </c>
      <c r="B11" s="101" t="s">
        <v>441</v>
      </c>
      <c r="C11" s="101" t="s">
        <v>445</v>
      </c>
      <c r="D11" s="166" t="s">
        <v>432</v>
      </c>
      <c r="E11" s="167">
        <v>11.3438</v>
      </c>
    </row>
    <row r="12" spans="1:6">
      <c r="A12" s="174">
        <f t="shared" si="0"/>
        <v>4</v>
      </c>
      <c r="B12" s="101" t="s">
        <v>443</v>
      </c>
      <c r="C12" s="101" t="s">
        <v>447</v>
      </c>
      <c r="D12" s="166" t="s">
        <v>439</v>
      </c>
      <c r="E12" s="167">
        <v>10.2188</v>
      </c>
    </row>
    <row r="13" spans="1:6">
      <c r="A13" s="174"/>
    </row>
    <row r="14" spans="1:6">
      <c r="A14" s="174"/>
    </row>
    <row r="15" spans="1:6">
      <c r="A15" s="174"/>
    </row>
    <row r="16" spans="1:6">
      <c r="A16" s="174"/>
    </row>
    <row r="17" spans="1:1">
      <c r="A17" s="174"/>
    </row>
    <row r="18" spans="1:1">
      <c r="A18" s="174"/>
    </row>
    <row r="19" spans="1:1">
      <c r="A19" s="174"/>
    </row>
    <row r="20" spans="1:1">
      <c r="A20" s="174"/>
    </row>
    <row r="21" spans="1:1">
      <c r="A21" s="174"/>
    </row>
    <row r="22" spans="1:1">
      <c r="A22" s="174"/>
    </row>
    <row r="23" spans="1:1">
      <c r="A23" s="174"/>
    </row>
    <row r="24" spans="1:1">
      <c r="A24" s="174"/>
    </row>
    <row r="25" spans="1:1">
      <c r="A25" s="174"/>
    </row>
    <row r="26" spans="1:1">
      <c r="A26" s="174"/>
    </row>
    <row r="27" spans="1:1">
      <c r="A27" s="174"/>
    </row>
    <row r="28" spans="1:1">
      <c r="A28" s="174"/>
    </row>
    <row r="29" spans="1:1">
      <c r="A29" s="174"/>
    </row>
    <row r="30" spans="1:1">
      <c r="A30" s="174"/>
    </row>
    <row r="31" spans="1:1">
      <c r="A31" s="174"/>
    </row>
    <row r="32" spans="1:1">
      <c r="A32" s="174"/>
    </row>
    <row r="33" spans="1:1">
      <c r="A33" s="174"/>
    </row>
    <row r="34" spans="1:1">
      <c r="A34" s="174"/>
    </row>
    <row r="35" spans="1:1">
      <c r="A35" s="174"/>
    </row>
    <row r="36" spans="1:1">
      <c r="A36" s="174"/>
    </row>
    <row r="37" spans="1:1">
      <c r="A37" s="174"/>
    </row>
    <row r="38" spans="1:1">
      <c r="A38" s="174"/>
    </row>
    <row r="39" spans="1:1">
      <c r="A39" s="174"/>
    </row>
    <row r="40" spans="1:1">
      <c r="A40" s="174"/>
    </row>
    <row r="41" spans="1:1">
      <c r="A41" s="174"/>
    </row>
    <row r="42" spans="1:1">
      <c r="A42" s="174"/>
    </row>
    <row r="43" spans="1:1">
      <c r="A43" s="174"/>
    </row>
    <row r="44" spans="1:1">
      <c r="A44" s="174"/>
    </row>
    <row r="45" spans="1:1">
      <c r="A45" s="174"/>
    </row>
    <row r="46" spans="1:1">
      <c r="A46" s="174"/>
    </row>
    <row r="47" spans="1:1">
      <c r="A47" s="174"/>
    </row>
    <row r="48" spans="1:1">
      <c r="A48" s="174"/>
    </row>
    <row r="49" spans="1:1">
      <c r="A49" s="174"/>
    </row>
    <row r="50" spans="1:1">
      <c r="A50" s="174"/>
    </row>
    <row r="51" spans="1:1">
      <c r="A51" s="174"/>
    </row>
    <row r="52" spans="1:1">
      <c r="A52" s="174"/>
    </row>
    <row r="53" spans="1:1">
      <c r="A53" s="174"/>
    </row>
    <row r="54" spans="1:1">
      <c r="A54" s="174"/>
    </row>
    <row r="55" spans="1:1">
      <c r="A55" s="174"/>
    </row>
    <row r="56" spans="1:1">
      <c r="A56" s="174"/>
    </row>
    <row r="57" spans="1:1">
      <c r="A57" s="174"/>
    </row>
    <row r="58" spans="1:1">
      <c r="A58" s="174"/>
    </row>
    <row r="59" spans="1:1">
      <c r="A59" s="174"/>
    </row>
    <row r="60" spans="1:1">
      <c r="A60" s="174"/>
    </row>
    <row r="61" spans="1:1">
      <c r="A61" s="174"/>
    </row>
    <row r="62" spans="1:1">
      <c r="A62" s="174"/>
    </row>
    <row r="63" spans="1:1">
      <c r="A63" s="174"/>
    </row>
    <row r="64" spans="1:1">
      <c r="A64" s="174"/>
    </row>
    <row r="65" spans="1:1">
      <c r="A65" s="174"/>
    </row>
    <row r="66" spans="1:1">
      <c r="A66" s="174"/>
    </row>
    <row r="67" spans="1:1">
      <c r="A67" s="174"/>
    </row>
    <row r="68" spans="1:1">
      <c r="A68" s="174"/>
    </row>
    <row r="69" spans="1:1">
      <c r="A69" s="174"/>
    </row>
    <row r="70" spans="1:1">
      <c r="A70" s="174"/>
    </row>
    <row r="71" spans="1:1">
      <c r="A71" s="174"/>
    </row>
    <row r="72" spans="1:1">
      <c r="A72" s="174"/>
    </row>
    <row r="73" spans="1:1">
      <c r="A73" s="174"/>
    </row>
    <row r="74" spans="1:1">
      <c r="A74" s="174"/>
    </row>
    <row r="75" spans="1:1">
      <c r="A75" s="174"/>
    </row>
    <row r="76" spans="1:1">
      <c r="A76" s="174"/>
    </row>
    <row r="77" spans="1:1">
      <c r="A77" s="174"/>
    </row>
    <row r="78" spans="1:1">
      <c r="A78" s="174"/>
    </row>
    <row r="79" spans="1:1">
      <c r="A79" s="174"/>
    </row>
    <row r="80" spans="1:1">
      <c r="A80" s="174"/>
    </row>
    <row r="81" spans="1:1">
      <c r="A81" s="174"/>
    </row>
    <row r="82" spans="1:1">
      <c r="A82" s="174"/>
    </row>
    <row r="83" spans="1:1">
      <c r="A83" s="174"/>
    </row>
    <row r="84" spans="1:1">
      <c r="A84" s="174"/>
    </row>
    <row r="85" spans="1:1">
      <c r="A85" s="174"/>
    </row>
    <row r="86" spans="1:1">
      <c r="A86" s="174"/>
    </row>
    <row r="87" spans="1:1">
      <c r="A87" s="174"/>
    </row>
    <row r="88" spans="1:1">
      <c r="A88" s="174"/>
    </row>
    <row r="89" spans="1:1">
      <c r="A89" s="174"/>
    </row>
    <row r="90" spans="1:1">
      <c r="A90" s="174"/>
    </row>
    <row r="91" spans="1:1">
      <c r="A91" s="174"/>
    </row>
    <row r="92" spans="1:1">
      <c r="A92" s="174"/>
    </row>
    <row r="93" spans="1:1">
      <c r="A93" s="174"/>
    </row>
    <row r="94" spans="1:1">
      <c r="A94" s="174"/>
    </row>
    <row r="95" spans="1:1">
      <c r="A95" s="174"/>
    </row>
    <row r="96" spans="1:1">
      <c r="A96" s="174"/>
    </row>
    <row r="97" spans="1:1">
      <c r="A97" s="174"/>
    </row>
    <row r="98" spans="1:1">
      <c r="A98" s="174"/>
    </row>
    <row r="99" spans="1:1">
      <c r="A99" s="174"/>
    </row>
    <row r="100" spans="1:1">
      <c r="A100" s="174"/>
    </row>
    <row r="101" spans="1:1">
      <c r="A101" s="174"/>
    </row>
    <row r="102" spans="1:1">
      <c r="A102" s="174"/>
    </row>
    <row r="103" spans="1:1">
      <c r="A103" s="174"/>
    </row>
    <row r="104" spans="1:1">
      <c r="A104" s="174"/>
    </row>
    <row r="105" spans="1:1">
      <c r="A105" s="174"/>
    </row>
    <row r="106" spans="1:1">
      <c r="A106" s="174"/>
    </row>
    <row r="107" spans="1:1">
      <c r="A107" s="174"/>
    </row>
    <row r="108" spans="1:1">
      <c r="A108" s="174"/>
    </row>
    <row r="109" spans="1:1">
      <c r="A109" s="174"/>
    </row>
    <row r="110" spans="1:1">
      <c r="A110" s="174"/>
    </row>
    <row r="111" spans="1:1">
      <c r="A111" s="174"/>
    </row>
    <row r="112" spans="1:1">
      <c r="A112" s="174"/>
    </row>
    <row r="113" spans="1:1">
      <c r="A113" s="174"/>
    </row>
    <row r="114" spans="1:1">
      <c r="A114" s="174"/>
    </row>
    <row r="115" spans="1:1">
      <c r="A115" s="174"/>
    </row>
    <row r="116" spans="1:1">
      <c r="A116" s="174"/>
    </row>
    <row r="117" spans="1:1">
      <c r="A117" s="174"/>
    </row>
    <row r="118" spans="1:1">
      <c r="A118" s="174"/>
    </row>
    <row r="119" spans="1:1">
      <c r="A119" s="174"/>
    </row>
    <row r="120" spans="1:1">
      <c r="A120" s="174"/>
    </row>
    <row r="121" spans="1:1">
      <c r="A121" s="174"/>
    </row>
    <row r="122" spans="1:1">
      <c r="A122" s="174"/>
    </row>
    <row r="123" spans="1:1">
      <c r="A123" s="174"/>
    </row>
    <row r="124" spans="1:1">
      <c r="A124" s="174"/>
    </row>
    <row r="125" spans="1:1">
      <c r="A125" s="174"/>
    </row>
    <row r="126" spans="1:1">
      <c r="A126" s="174"/>
    </row>
    <row r="127" spans="1:1">
      <c r="A127" s="174"/>
    </row>
    <row r="128" spans="1:1">
      <c r="A128" s="174"/>
    </row>
    <row r="129" spans="1:1">
      <c r="A129" s="174"/>
    </row>
    <row r="130" spans="1:1">
      <c r="A130" s="174"/>
    </row>
    <row r="131" spans="1:1">
      <c r="A131" s="174"/>
    </row>
    <row r="132" spans="1:1">
      <c r="A132" s="174"/>
    </row>
    <row r="133" spans="1:1">
      <c r="A133" s="174"/>
    </row>
    <row r="134" spans="1:1">
      <c r="A134" s="174"/>
    </row>
    <row r="135" spans="1:1">
      <c r="A135" s="174"/>
    </row>
    <row r="136" spans="1:1">
      <c r="A136" s="174"/>
    </row>
    <row r="137" spans="1:1">
      <c r="A137" s="174"/>
    </row>
    <row r="138" spans="1:1">
      <c r="A138" s="174"/>
    </row>
    <row r="139" spans="1:1">
      <c r="A139" s="174"/>
    </row>
    <row r="140" spans="1:1">
      <c r="A140" s="174"/>
    </row>
    <row r="141" spans="1:1">
      <c r="A141" s="174"/>
    </row>
    <row r="142" spans="1:1">
      <c r="A142" s="174"/>
    </row>
    <row r="143" spans="1:1">
      <c r="A143" s="174"/>
    </row>
    <row r="144" spans="1:1">
      <c r="A144" s="174"/>
    </row>
    <row r="145" spans="1:1">
      <c r="A145" s="174"/>
    </row>
    <row r="146" spans="1:1">
      <c r="A146" s="174"/>
    </row>
    <row r="147" spans="1:1">
      <c r="A147" s="174"/>
    </row>
    <row r="148" spans="1:1">
      <c r="A148" s="174"/>
    </row>
    <row r="149" spans="1:1">
      <c r="A149" s="174"/>
    </row>
    <row r="150" spans="1:1">
      <c r="A150" s="174"/>
    </row>
    <row r="151" spans="1:1">
      <c r="A151" s="174"/>
    </row>
    <row r="152" spans="1:1">
      <c r="A152" s="174"/>
    </row>
    <row r="153" spans="1:1">
      <c r="A153" s="174"/>
    </row>
    <row r="154" spans="1:1">
      <c r="A154" s="174"/>
    </row>
    <row r="155" spans="1:1">
      <c r="A155" s="174"/>
    </row>
    <row r="156" spans="1:1">
      <c r="A156" s="174"/>
    </row>
    <row r="157" spans="1:1">
      <c r="A157" s="174"/>
    </row>
    <row r="158" spans="1:1">
      <c r="A158" s="174"/>
    </row>
    <row r="159" spans="1:1">
      <c r="A159" s="174"/>
    </row>
    <row r="160" spans="1:1">
      <c r="A160" s="174"/>
    </row>
    <row r="161" spans="1:1">
      <c r="A161" s="174"/>
    </row>
    <row r="162" spans="1:1">
      <c r="A162" s="174"/>
    </row>
    <row r="163" spans="1:1">
      <c r="A163" s="174"/>
    </row>
    <row r="164" spans="1:1">
      <c r="A164" s="174"/>
    </row>
    <row r="165" spans="1:1">
      <c r="A165" s="174"/>
    </row>
    <row r="166" spans="1:1">
      <c r="A166" s="174"/>
    </row>
    <row r="167" spans="1:1">
      <c r="A167" s="174"/>
    </row>
    <row r="168" spans="1:1">
      <c r="A168" s="174"/>
    </row>
    <row r="169" spans="1:1">
      <c r="A169" s="174"/>
    </row>
    <row r="170" spans="1:1">
      <c r="A170" s="174"/>
    </row>
    <row r="171" spans="1:1">
      <c r="A171" s="174"/>
    </row>
    <row r="172" spans="1:1">
      <c r="A172" s="174"/>
    </row>
    <row r="173" spans="1:1">
      <c r="A173" s="174"/>
    </row>
    <row r="174" spans="1:1">
      <c r="A174" s="174"/>
    </row>
    <row r="175" spans="1:1">
      <c r="A175" s="174"/>
    </row>
    <row r="176" spans="1:1">
      <c r="A176" s="174"/>
    </row>
    <row r="177" spans="1:1">
      <c r="A177" s="174"/>
    </row>
    <row r="178" spans="1:1">
      <c r="A178" s="174"/>
    </row>
    <row r="179" spans="1:1">
      <c r="A179" s="174"/>
    </row>
    <row r="180" spans="1:1">
      <c r="A180" s="174"/>
    </row>
    <row r="181" spans="1:1">
      <c r="A181" s="174"/>
    </row>
    <row r="182" spans="1:1">
      <c r="A182" s="174"/>
    </row>
    <row r="183" spans="1:1">
      <c r="A183" s="174"/>
    </row>
    <row r="184" spans="1:1">
      <c r="A184" s="174"/>
    </row>
    <row r="185" spans="1:1">
      <c r="A185" s="174"/>
    </row>
    <row r="186" spans="1:1">
      <c r="A186" s="174"/>
    </row>
    <row r="187" spans="1:1">
      <c r="A187" s="174"/>
    </row>
    <row r="188" spans="1:1">
      <c r="A188" s="174"/>
    </row>
    <row r="189" spans="1:1">
      <c r="A189" s="174"/>
    </row>
    <row r="190" spans="1:1">
      <c r="A190" s="174"/>
    </row>
    <row r="191" spans="1:1">
      <c r="A191" s="174"/>
    </row>
    <row r="192" spans="1:1">
      <c r="A192" s="174"/>
    </row>
    <row r="193" spans="1:1">
      <c r="A193" s="174"/>
    </row>
    <row r="194" spans="1:1">
      <c r="A194" s="174"/>
    </row>
    <row r="195" spans="1:1">
      <c r="A195" s="174"/>
    </row>
    <row r="196" spans="1:1">
      <c r="A196" s="174"/>
    </row>
    <row r="197" spans="1:1">
      <c r="A197" s="174"/>
    </row>
    <row r="198" spans="1:1">
      <c r="A198" s="174"/>
    </row>
    <row r="199" spans="1:1">
      <c r="A199" s="174"/>
    </row>
    <row r="200" spans="1:1">
      <c r="A200" s="174"/>
    </row>
    <row r="201" spans="1:1">
      <c r="A201" s="174"/>
    </row>
    <row r="202" spans="1:1">
      <c r="A202" s="174"/>
    </row>
    <row r="203" spans="1:1">
      <c r="A203" s="174"/>
    </row>
    <row r="204" spans="1:1">
      <c r="A204" s="174"/>
    </row>
    <row r="205" spans="1:1">
      <c r="A205" s="174"/>
    </row>
    <row r="206" spans="1:1">
      <c r="A206" s="174"/>
    </row>
    <row r="207" spans="1:1">
      <c r="A207" s="174"/>
    </row>
    <row r="208" spans="1:1">
      <c r="A208" s="174"/>
    </row>
    <row r="209" spans="1:1">
      <c r="A209" s="174"/>
    </row>
  </sheetData>
  <sheetProtection sheet="1" objects="1" scenarios="1"/>
  <sortState xmlns:xlrd2="http://schemas.microsoft.com/office/spreadsheetml/2017/richdata2" ref="B9:E12">
    <sortCondition descending="1" ref="E9"/>
    <sortCondition ref="B9"/>
  </sortState>
  <printOptions horizontalCentered="1"/>
  <pageMargins left="0.25" right="0.25" top="0.5" bottom="0.75" header="0.2" footer="0.5"/>
  <pageSetup fitToHeight="5" orientation="portrait" horizontalDpi="300" verticalDpi="300" r:id="rId1"/>
  <headerFooter alignWithMargins="0">
    <oddFooter>&amp;L&amp;"Arial,Regular"&amp;A&amp;C&amp;"Arial,Regular"Page &amp;P of &amp;N</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127F7A-62AD-445F-B7AE-E0B1ED105E1A}">
  <sheetPr codeName="Sheet14">
    <tabColor indexed="10"/>
  </sheetPr>
  <dimension ref="A1:H57"/>
  <sheetViews>
    <sheetView showGridLines="0" zoomScale="75" workbookViewId="0">
      <selection activeCell="D16" sqref="D16"/>
    </sheetView>
  </sheetViews>
  <sheetFormatPr defaultColWidth="11" defaultRowHeight="15"/>
  <cols>
    <col min="1" max="1" width="8.625" style="173" customWidth="1"/>
    <col min="2" max="2" width="36.375" style="18" customWidth="1"/>
    <col min="3" max="3" width="18.125" style="173" customWidth="1"/>
    <col min="4" max="4" width="12" style="174" customWidth="1"/>
    <col min="5" max="5" width="16" style="174" customWidth="1"/>
    <col min="6" max="16384" width="11" style="18"/>
  </cols>
  <sheetData>
    <row r="1" spans="1:8" ht="17.649999999999999">
      <c r="A1" s="29" t="str">
        <f>Competition</f>
        <v>2024 NB Provincials</v>
      </c>
      <c r="E1" s="315">
        <f>COUNTA(D10:D70)</f>
        <v>0</v>
      </c>
      <c r="H1" s="317"/>
    </row>
    <row r="2" spans="1:8" ht="17.649999999999999">
      <c r="A2" s="31" t="str">
        <f>Location</f>
        <v>Moncton, NB</v>
      </c>
      <c r="E2" s="316">
        <f>ROUNDUP(SUM(E1/3),0)</f>
        <v>0</v>
      </c>
      <c r="H2" s="318"/>
    </row>
    <row r="3" spans="1:8" ht="17.649999999999999">
      <c r="A3" s="31" t="str">
        <f>Dates</f>
        <v>April 27-28, 2024</v>
      </c>
      <c r="E3" s="316">
        <f>SUM(E1-E2)</f>
        <v>0</v>
      </c>
      <c r="H3" s="318"/>
    </row>
    <row r="4" spans="1:8" s="179" customFormat="1" ht="22.5">
      <c r="A4" s="31" t="str">
        <f>Level</f>
        <v>Provincial</v>
      </c>
      <c r="B4" s="176"/>
      <c r="C4" s="177"/>
      <c r="D4" s="178"/>
      <c r="E4" s="316">
        <f>SUM(E3/2)</f>
        <v>0</v>
      </c>
      <c r="H4" s="318"/>
    </row>
    <row r="5" spans="1:8" ht="17.649999999999999">
      <c r="A5" s="31" t="str">
        <f>Category</f>
        <v>BI 15-17</v>
      </c>
      <c r="B5" s="180"/>
      <c r="C5" s="181"/>
      <c r="D5" s="182"/>
      <c r="E5" s="315">
        <f>INT(E4)</f>
        <v>0</v>
      </c>
      <c r="H5" s="318"/>
    </row>
    <row r="6" spans="1:8" ht="12" customHeight="1">
      <c r="A6" s="183"/>
      <c r="B6" s="33"/>
      <c r="C6" s="181"/>
      <c r="D6" s="182"/>
      <c r="E6" s="182"/>
      <c r="H6" s="318"/>
    </row>
    <row r="7" spans="1:8" ht="20.25" customHeight="1">
      <c r="A7" s="184" t="s">
        <v>103</v>
      </c>
      <c r="B7" s="185"/>
      <c r="C7" s="186"/>
      <c r="D7" s="187"/>
      <c r="E7" s="188"/>
      <c r="H7" s="318"/>
    </row>
    <row r="8" spans="1:8" ht="12" customHeight="1">
      <c r="A8" s="183"/>
      <c r="D8" s="182"/>
      <c r="E8" s="182"/>
      <c r="H8" s="318"/>
    </row>
    <row r="9" spans="1:8" s="191" customFormat="1" ht="39.75" customHeight="1" thickBot="1">
      <c r="A9" s="189" t="s">
        <v>43</v>
      </c>
      <c r="B9" s="189" t="s">
        <v>44</v>
      </c>
      <c r="C9" s="398" t="s">
        <v>246</v>
      </c>
      <c r="D9" s="190" t="s">
        <v>104</v>
      </c>
      <c r="E9" s="190" t="s">
        <v>42</v>
      </c>
      <c r="H9" s="318"/>
    </row>
    <row r="10" spans="1:8" s="38" customFormat="1" ht="17.649999999999999">
      <c r="A10" s="173"/>
      <c r="B10" s="18"/>
      <c r="C10" s="173"/>
      <c r="D10" s="174"/>
      <c r="E10" s="174"/>
      <c r="H10" s="318"/>
    </row>
    <row r="11" spans="1:8" ht="15.4">
      <c r="H11" s="318"/>
    </row>
    <row r="12" spans="1:8" ht="15.4">
      <c r="H12" s="318"/>
    </row>
    <row r="41" spans="2:4">
      <c r="D41" s="192"/>
    </row>
    <row r="42" spans="2:4">
      <c r="B42" s="193"/>
    </row>
    <row r="49" spans="1:2">
      <c r="B49" s="173"/>
    </row>
    <row r="50" spans="1:2">
      <c r="B50" s="173"/>
    </row>
    <row r="51" spans="1:2">
      <c r="B51" s="173"/>
    </row>
    <row r="52" spans="1:2">
      <c r="B52" s="173"/>
    </row>
    <row r="53" spans="1:2">
      <c r="B53" s="173"/>
    </row>
    <row r="54" spans="1:2">
      <c r="B54" s="173"/>
    </row>
    <row r="55" spans="1:2">
      <c r="B55" s="173"/>
    </row>
    <row r="57" spans="1:2">
      <c r="A57" s="18"/>
    </row>
  </sheetData>
  <phoneticPr fontId="0" type="noConversion"/>
  <printOptions horizontalCentered="1" gridLinesSet="0"/>
  <pageMargins left="0.25" right="0.25" top="0.5" bottom="0.75" header="0" footer="0.25"/>
  <pageSetup orientation="portrait" horizontalDpi="4294967292" verticalDpi="4294967292"/>
  <headerFooter alignWithMargins="0">
    <oddFooter>&amp;L&amp;"Arial,Regular"&amp;A&amp;C&amp;"Arial,Regular"Page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AC0D2F-20B8-49C9-BD38-4E22A44E1B13}">
  <sheetPr codeName="Sheet2">
    <tabColor indexed="48"/>
    <pageSetUpPr fitToPage="1"/>
  </sheetPr>
  <dimension ref="A1:I207"/>
  <sheetViews>
    <sheetView showGridLines="0" workbookViewId="0">
      <selection activeCell="A9" sqref="A9:F200"/>
    </sheetView>
  </sheetViews>
  <sheetFormatPr defaultColWidth="10.875" defaultRowHeight="15"/>
  <cols>
    <col min="1" max="1" width="11.125" style="40" customWidth="1"/>
    <col min="2" max="2" width="10.625" style="40" customWidth="1"/>
    <col min="3" max="3" width="28.5" style="18" customWidth="1"/>
    <col min="4" max="5" width="12.625" style="18" customWidth="1"/>
    <col min="6" max="6" width="12.625" style="39" customWidth="1"/>
    <col min="7" max="16384" width="10.875" style="18"/>
  </cols>
  <sheetData>
    <row r="1" spans="1:9" s="12" customFormat="1" ht="17.649999999999999">
      <c r="A1" s="29" t="str">
        <f>Competition</f>
        <v>2024 NB Provincials</v>
      </c>
      <c r="B1" s="18"/>
      <c r="D1" s="30">
        <f>COUNTA(D9:D67)</f>
        <v>4</v>
      </c>
      <c r="E1" s="3"/>
      <c r="F1" s="3"/>
    </row>
    <row r="2" spans="1:9" s="12" customFormat="1" ht="17.649999999999999">
      <c r="A2" s="31" t="str">
        <f>Location</f>
        <v>Moncton, NB</v>
      </c>
      <c r="B2" s="18"/>
      <c r="C2" s="3"/>
      <c r="D2" s="3"/>
      <c r="E2" s="3"/>
      <c r="F2" s="3"/>
    </row>
    <row r="3" spans="1:9" s="12" customFormat="1" ht="17.649999999999999">
      <c r="A3" s="31" t="str">
        <f>Dates</f>
        <v>April 27-28, 2024</v>
      </c>
      <c r="B3" s="18"/>
      <c r="C3" s="101" t="str">
        <f>UPPER(CONCATENATE(LEFT(E3,3),(LEFT(F3,1))))</f>
        <v/>
      </c>
      <c r="D3" s="101" t="str">
        <f>CONCATENATE(F3," ",E3)</f>
        <v xml:space="preserve"> </v>
      </c>
      <c r="E3" s="3"/>
      <c r="F3" s="3"/>
    </row>
    <row r="4" spans="1:9" s="12" customFormat="1" ht="17.649999999999999">
      <c r="A4" s="31" t="str">
        <f>Level</f>
        <v>Provincial</v>
      </c>
      <c r="B4" s="18"/>
      <c r="C4" s="3"/>
      <c r="D4" s="3"/>
      <c r="E4" s="3"/>
      <c r="F4" s="3"/>
    </row>
    <row r="5" spans="1:9" s="12" customFormat="1" ht="17.649999999999999">
      <c r="A5" s="31" t="str">
        <f>Category</f>
        <v>BI 15-17</v>
      </c>
      <c r="B5" s="18"/>
      <c r="C5" s="3"/>
      <c r="D5" s="3"/>
      <c r="E5" s="3"/>
      <c r="F5" s="3"/>
    </row>
    <row r="6" spans="1:9" s="35" customFormat="1" ht="22.5">
      <c r="A6" s="32" t="s">
        <v>41</v>
      </c>
      <c r="B6" s="33"/>
      <c r="C6" s="34"/>
      <c r="D6" s="34"/>
      <c r="E6" s="34"/>
      <c r="F6" s="34"/>
    </row>
    <row r="7" spans="1:9" s="35" customFormat="1" ht="9.75" customHeight="1">
      <c r="B7" s="36"/>
      <c r="F7" s="37"/>
    </row>
    <row r="8" spans="1:9" s="12" customFormat="1" ht="34.5" customHeight="1">
      <c r="A8" s="477" t="s">
        <v>42</v>
      </c>
      <c r="B8" s="478" t="s">
        <v>43</v>
      </c>
      <c r="C8" s="478" t="s">
        <v>44</v>
      </c>
      <c r="D8" s="479" t="s">
        <v>45</v>
      </c>
      <c r="E8" s="479" t="s">
        <v>46</v>
      </c>
      <c r="F8" s="480" t="s">
        <v>252</v>
      </c>
    </row>
    <row r="9" spans="1:9" ht="17.25">
      <c r="A9" s="258">
        <v>1</v>
      </c>
      <c r="B9" s="101" t="str">
        <f>UPPER(CONCATENATE(LEFT(D9,3),(LEFT(E9,1))))</f>
        <v>WHEE</v>
      </c>
      <c r="C9" s="101" t="str">
        <f>CONCATENATE(E9," ",D9)</f>
        <v>Elora Wheaton</v>
      </c>
      <c r="D9" s="18" t="s">
        <v>430</v>
      </c>
      <c r="E9" s="18" t="s">
        <v>431</v>
      </c>
      <c r="F9" s="18" t="s">
        <v>432</v>
      </c>
      <c r="G9" s="101"/>
      <c r="H9" s="6"/>
      <c r="I9" s="6"/>
    </row>
    <row r="10" spans="1:9" ht="17.25">
      <c r="A10" s="258">
        <v>2</v>
      </c>
      <c r="B10" s="101" t="str">
        <f>UPPER(CONCATENATE(LEFT(D10,3),(LEFT(E10,1))))</f>
        <v>BOOS</v>
      </c>
      <c r="C10" s="101" t="str">
        <f>CONCATENATE(E10," ",D10)</f>
        <v>Sophie Boomer-Searle</v>
      </c>
      <c r="D10" s="18" t="s">
        <v>433</v>
      </c>
      <c r="E10" s="18" t="s">
        <v>434</v>
      </c>
      <c r="F10" s="18" t="s">
        <v>432</v>
      </c>
      <c r="G10" s="101"/>
      <c r="H10" s="6"/>
      <c r="I10" s="6"/>
    </row>
    <row r="11" spans="1:9" ht="17.25">
      <c r="A11" s="258">
        <v>3</v>
      </c>
      <c r="B11" s="101" t="str">
        <f>UPPER(CONCATENATE(LEFT(D11,3),(LEFT(E11,1))))</f>
        <v>OUEJ</v>
      </c>
      <c r="C11" s="101" t="str">
        <f>CONCATENATE(E11," ",D11)</f>
        <v>Janie Ouellette</v>
      </c>
      <c r="D11" s="18" t="s">
        <v>435</v>
      </c>
      <c r="E11" s="18" t="s">
        <v>436</v>
      </c>
      <c r="F11" s="18" t="s">
        <v>432</v>
      </c>
      <c r="G11" s="101"/>
      <c r="H11" s="6"/>
      <c r="I11" s="6"/>
    </row>
    <row r="12" spans="1:9" ht="17.25">
      <c r="A12" s="258">
        <v>4</v>
      </c>
      <c r="B12" s="101" t="str">
        <f>UPPER(CONCATENATE(LEFT(D12,3),(LEFT(E12,1))))</f>
        <v>CAIM</v>
      </c>
      <c r="C12" s="101" t="str">
        <f>CONCATENATE(E12," ",D12)</f>
        <v>Marissa Caissie</v>
      </c>
      <c r="D12" s="18" t="s">
        <v>437</v>
      </c>
      <c r="E12" s="18" t="s">
        <v>438</v>
      </c>
      <c r="F12" s="18" t="s">
        <v>439</v>
      </c>
      <c r="G12" s="101"/>
      <c r="H12" s="6"/>
      <c r="I12" s="6"/>
    </row>
    <row r="13" spans="1:9" ht="17.25">
      <c r="A13"/>
      <c r="B13"/>
      <c r="C13"/>
      <c r="F13" s="18"/>
      <c r="G13" s="101"/>
      <c r="H13" s="6"/>
      <c r="I13" s="6"/>
    </row>
    <row r="14" spans="1:9" ht="17.25">
      <c r="A14"/>
      <c r="B14"/>
      <c r="C14"/>
      <c r="F14" s="18"/>
      <c r="G14" s="101"/>
      <c r="H14" s="6"/>
      <c r="I14" s="6"/>
    </row>
    <row r="15" spans="1:9" ht="17.25">
      <c r="A15"/>
      <c r="B15"/>
      <c r="C15"/>
      <c r="F15" s="18"/>
      <c r="G15" s="101"/>
      <c r="H15" s="6"/>
      <c r="I15" s="6"/>
    </row>
    <row r="16" spans="1:9" ht="17.25">
      <c r="A16"/>
      <c r="B16"/>
      <c r="C16"/>
      <c r="F16" s="18"/>
      <c r="G16" s="101"/>
      <c r="H16" s="6"/>
      <c r="I16" s="6"/>
    </row>
    <row r="17" spans="1:9" ht="17.25">
      <c r="A17"/>
      <c r="B17"/>
      <c r="C17"/>
      <c r="F17" s="18"/>
      <c r="G17" s="101"/>
      <c r="H17" s="6"/>
      <c r="I17" s="6"/>
    </row>
    <row r="18" spans="1:9" ht="17.25">
      <c r="A18"/>
      <c r="B18"/>
      <c r="C18"/>
      <c r="F18" s="18"/>
      <c r="G18" s="101"/>
      <c r="H18" s="6"/>
      <c r="I18" s="6"/>
    </row>
    <row r="19" spans="1:9" ht="17.25">
      <c r="A19"/>
      <c r="B19"/>
      <c r="C19"/>
      <c r="F19" s="18"/>
      <c r="G19" s="101"/>
      <c r="H19" s="6"/>
      <c r="I19" s="6"/>
    </row>
    <row r="20" spans="1:9" ht="17.25">
      <c r="A20"/>
      <c r="B20"/>
      <c r="C20"/>
      <c r="F20" s="18"/>
      <c r="G20" s="101"/>
      <c r="H20" s="6"/>
      <c r="I20" s="6"/>
    </row>
    <row r="21" spans="1:9" ht="17.25">
      <c r="A21"/>
      <c r="B21"/>
      <c r="C21"/>
      <c r="D21" s="571"/>
      <c r="E21" s="572"/>
      <c r="F21" s="571"/>
      <c r="G21" s="101"/>
      <c r="H21" s="6"/>
      <c r="I21" s="6"/>
    </row>
    <row r="22" spans="1:9" ht="17.25">
      <c r="A22"/>
      <c r="B22"/>
      <c r="C22"/>
      <c r="D22" s="571"/>
      <c r="E22" s="572"/>
      <c r="F22" s="571"/>
      <c r="G22" s="101"/>
      <c r="H22" s="6"/>
      <c r="I22" s="6"/>
    </row>
    <row r="23" spans="1:9" ht="17.25">
      <c r="A23"/>
      <c r="B23"/>
      <c r="C23"/>
      <c r="D23" s="571"/>
      <c r="E23" s="572"/>
      <c r="F23" s="571"/>
      <c r="G23" s="101"/>
      <c r="H23" s="6"/>
      <c r="I23" s="6"/>
    </row>
    <row r="24" spans="1:9" ht="17.25">
      <c r="A24"/>
      <c r="B24"/>
      <c r="C24"/>
      <c r="D24" s="571"/>
      <c r="E24" s="572"/>
      <c r="F24" s="571"/>
      <c r="G24" s="101"/>
      <c r="H24" s="6"/>
      <c r="I24" s="6"/>
    </row>
    <row r="25" spans="1:9" ht="17.25">
      <c r="A25"/>
      <c r="B25"/>
      <c r="C25"/>
      <c r="D25" s="571"/>
      <c r="E25" s="572"/>
      <c r="F25" s="571"/>
      <c r="G25" s="101"/>
      <c r="H25" s="6"/>
      <c r="I25" s="6"/>
    </row>
    <row r="26" spans="1:9" ht="17.25">
      <c r="A26"/>
      <c r="B26"/>
      <c r="C26"/>
      <c r="D26" s="571"/>
      <c r="E26" s="572"/>
      <c r="F26" s="571"/>
      <c r="G26" s="101"/>
      <c r="H26" s="6"/>
      <c r="I26" s="6"/>
    </row>
    <row r="27" spans="1:9" ht="17.25">
      <c r="A27"/>
      <c r="B27"/>
      <c r="C27"/>
      <c r="D27" s="571"/>
      <c r="E27" s="572"/>
      <c r="F27" s="571"/>
      <c r="G27" s="101"/>
      <c r="H27" s="6"/>
      <c r="I27" s="6"/>
    </row>
    <row r="28" spans="1:9" ht="17.25">
      <c r="A28"/>
      <c r="B28"/>
      <c r="C28"/>
      <c r="D28" s="571"/>
      <c r="E28" s="572"/>
      <c r="F28" s="571"/>
      <c r="G28" s="101"/>
      <c r="H28" s="6"/>
      <c r="I28" s="6"/>
    </row>
    <row r="29" spans="1:9" ht="17.25">
      <c r="A29"/>
      <c r="B29"/>
      <c r="C29"/>
      <c r="D29" s="571"/>
      <c r="E29" s="572"/>
      <c r="F29" s="571"/>
      <c r="G29" s="101"/>
      <c r="H29" s="6"/>
      <c r="I29" s="6"/>
    </row>
    <row r="30" spans="1:9" ht="17.25">
      <c r="A30"/>
      <c r="B30"/>
      <c r="C30"/>
      <c r="D30" s="571"/>
      <c r="E30" s="572"/>
      <c r="F30" s="571"/>
      <c r="G30" s="101"/>
      <c r="H30" s="6"/>
      <c r="I30" s="6"/>
    </row>
    <row r="31" spans="1:9" ht="17.25">
      <c r="A31"/>
      <c r="B31"/>
      <c r="C31"/>
      <c r="D31" s="571"/>
      <c r="E31" s="572"/>
      <c r="F31" s="571"/>
      <c r="G31" s="101"/>
      <c r="H31" s="6"/>
      <c r="I31" s="6"/>
    </row>
    <row r="32" spans="1:9" ht="17.25">
      <c r="A32"/>
      <c r="B32"/>
      <c r="C32"/>
      <c r="D32" s="571"/>
      <c r="E32" s="572"/>
      <c r="F32" s="571"/>
      <c r="G32" s="101"/>
      <c r="H32" s="6"/>
      <c r="I32" s="6"/>
    </row>
    <row r="33" spans="1:9" ht="17.25">
      <c r="A33"/>
      <c r="B33"/>
      <c r="C33"/>
      <c r="D33" s="571"/>
      <c r="E33" s="572"/>
      <c r="F33" s="571"/>
      <c r="G33" s="101"/>
      <c r="H33" s="6"/>
      <c r="I33" s="6"/>
    </row>
    <row r="34" spans="1:9" ht="17.25">
      <c r="A34"/>
      <c r="B34"/>
      <c r="C34"/>
      <c r="D34" s="571"/>
      <c r="E34" s="572"/>
      <c r="F34" s="571"/>
      <c r="G34" s="101"/>
      <c r="H34" s="6"/>
      <c r="I34" s="6"/>
    </row>
    <row r="35" spans="1:9" ht="17.25">
      <c r="A35"/>
      <c r="B35"/>
      <c r="C35"/>
      <c r="D35" s="571"/>
      <c r="E35" s="572"/>
      <c r="F35" s="571"/>
      <c r="G35" s="101"/>
      <c r="H35" s="6"/>
      <c r="I35" s="6"/>
    </row>
    <row r="36" spans="1:9" ht="17.25">
      <c r="A36"/>
      <c r="B36"/>
      <c r="C36"/>
      <c r="D36" s="571"/>
      <c r="E36" s="572"/>
      <c r="F36" s="571"/>
      <c r="G36" s="101"/>
      <c r="H36" s="6"/>
      <c r="I36" s="6"/>
    </row>
    <row r="37" spans="1:9" ht="17.25">
      <c r="A37"/>
      <c r="B37"/>
      <c r="C37"/>
      <c r="D37" s="571"/>
      <c r="E37" s="572"/>
      <c r="F37" s="571"/>
      <c r="G37" s="101"/>
      <c r="H37" s="6"/>
      <c r="I37" s="6"/>
    </row>
    <row r="38" spans="1:9" ht="17.25">
      <c r="A38"/>
      <c r="B38"/>
      <c r="C38"/>
      <c r="D38" s="571"/>
      <c r="E38" s="572"/>
      <c r="F38" s="571"/>
      <c r="G38" s="101"/>
      <c r="H38" s="6"/>
      <c r="I38" s="6"/>
    </row>
    <row r="39" spans="1:9" ht="17.25">
      <c r="A39"/>
      <c r="B39"/>
      <c r="C39"/>
      <c r="D39" s="571"/>
      <c r="E39" s="572"/>
      <c r="F39" s="571"/>
      <c r="G39" s="101"/>
      <c r="H39" s="6"/>
      <c r="I39" s="6"/>
    </row>
    <row r="40" spans="1:9" ht="17.25">
      <c r="A40"/>
      <c r="B40"/>
      <c r="C40"/>
      <c r="D40" s="571"/>
      <c r="E40" s="572"/>
      <c r="F40" s="571"/>
      <c r="G40" s="101"/>
      <c r="H40" s="6"/>
      <c r="I40" s="6"/>
    </row>
    <row r="41" spans="1:9" ht="17.25">
      <c r="A41"/>
      <c r="B41"/>
      <c r="C41"/>
      <c r="D41" s="571"/>
      <c r="E41" s="572"/>
      <c r="F41" s="571"/>
      <c r="G41" s="101"/>
      <c r="H41" s="6"/>
      <c r="I41" s="6"/>
    </row>
    <row r="42" spans="1:9" ht="17.25">
      <c r="A42"/>
      <c r="B42"/>
      <c r="C42"/>
      <c r="D42" s="571"/>
      <c r="E42" s="572"/>
      <c r="F42" s="571"/>
      <c r="G42" s="101"/>
      <c r="H42" s="6"/>
      <c r="I42" s="6"/>
    </row>
    <row r="43" spans="1:9" ht="17.25">
      <c r="A43"/>
      <c r="B43"/>
      <c r="C43"/>
      <c r="D43" s="571"/>
      <c r="E43" s="572"/>
      <c r="F43" s="571"/>
      <c r="G43" s="101"/>
      <c r="H43" s="6"/>
      <c r="I43" s="6"/>
    </row>
    <row r="44" spans="1:9" ht="17.25">
      <c r="A44"/>
      <c r="B44"/>
      <c r="C44"/>
      <c r="D44" s="571"/>
      <c r="E44" s="572"/>
      <c r="F44" s="571"/>
      <c r="G44" s="101"/>
      <c r="H44" s="6"/>
      <c r="I44" s="6"/>
    </row>
    <row r="45" spans="1:9" ht="17.25">
      <c r="A45"/>
      <c r="B45"/>
      <c r="C45"/>
      <c r="D45" s="571"/>
      <c r="E45" s="572"/>
      <c r="F45" s="571"/>
      <c r="G45" s="101"/>
      <c r="H45" s="6"/>
      <c r="I45" s="6"/>
    </row>
    <row r="46" spans="1:9" ht="17.25">
      <c r="A46"/>
      <c r="B46"/>
      <c r="C46"/>
      <c r="D46" s="571"/>
      <c r="E46" s="572"/>
      <c r="F46" s="571"/>
      <c r="G46" s="101"/>
      <c r="H46" s="6"/>
      <c r="I46" s="6"/>
    </row>
    <row r="47" spans="1:9" ht="17.25">
      <c r="A47"/>
      <c r="B47"/>
      <c r="C47"/>
      <c r="D47" s="571"/>
      <c r="E47" s="572"/>
      <c r="F47" s="571"/>
      <c r="G47" s="101"/>
      <c r="H47" s="6"/>
      <c r="I47" s="6"/>
    </row>
    <row r="48" spans="1:9" ht="17.25">
      <c r="A48"/>
      <c r="B48"/>
      <c r="C48"/>
      <c r="D48" s="571"/>
      <c r="E48" s="572"/>
      <c r="F48" s="571"/>
      <c r="G48" s="6"/>
      <c r="H48" s="6"/>
      <c r="I48" s="6"/>
    </row>
    <row r="49" spans="1:9" ht="17.25">
      <c r="A49"/>
      <c r="B49"/>
      <c r="C49"/>
      <c r="D49" s="571"/>
      <c r="E49" s="572"/>
      <c r="F49" s="571"/>
      <c r="G49" s="6"/>
      <c r="H49" s="6"/>
      <c r="I49" s="6"/>
    </row>
    <row r="50" spans="1:9" ht="17.25">
      <c r="A50"/>
      <c r="B50"/>
      <c r="C50"/>
      <c r="D50" s="573"/>
      <c r="E50" s="572"/>
      <c r="F50" s="573"/>
      <c r="G50" s="6"/>
      <c r="H50" s="6"/>
      <c r="I50" s="6"/>
    </row>
    <row r="51" spans="1:9" ht="17.25">
      <c r="A51"/>
      <c r="B51"/>
      <c r="C51"/>
      <c r="D51" s="573"/>
      <c r="E51" s="572"/>
      <c r="F51" s="573"/>
      <c r="G51" s="6"/>
      <c r="H51" s="6"/>
      <c r="I51" s="6"/>
    </row>
    <row r="52" spans="1:9" ht="17.25">
      <c r="A52"/>
      <c r="B52"/>
      <c r="C52"/>
      <c r="D52" s="573"/>
      <c r="E52" s="572"/>
      <c r="F52" s="573"/>
      <c r="G52" s="6"/>
      <c r="H52" s="6"/>
      <c r="I52" s="6"/>
    </row>
    <row r="53" spans="1:9" ht="17.25">
      <c r="A53"/>
      <c r="B53"/>
      <c r="C53"/>
      <c r="D53" s="573"/>
      <c r="E53" s="573"/>
      <c r="F53" s="573"/>
      <c r="G53" s="6"/>
      <c r="H53" s="6"/>
      <c r="I53" s="6"/>
    </row>
    <row r="54" spans="1:9" ht="17.25">
      <c r="A54"/>
      <c r="B54"/>
      <c r="C54"/>
      <c r="D54" s="573"/>
      <c r="E54" s="573"/>
      <c r="F54" s="573"/>
      <c r="G54" s="6"/>
      <c r="H54" s="6"/>
      <c r="I54" s="6"/>
    </row>
    <row r="55" spans="1:9" ht="17.25">
      <c r="A55"/>
      <c r="B55"/>
      <c r="C55"/>
      <c r="D55" s="573"/>
      <c r="E55" s="573"/>
      <c r="F55" s="573"/>
      <c r="G55" s="6"/>
      <c r="H55" s="6"/>
      <c r="I55" s="6"/>
    </row>
    <row r="56" spans="1:9" ht="17.25">
      <c r="A56"/>
      <c r="B56"/>
      <c r="C56"/>
      <c r="D56" s="573"/>
      <c r="E56" s="573"/>
      <c r="F56" s="573"/>
      <c r="G56" s="6"/>
      <c r="H56" s="6"/>
      <c r="I56" s="6"/>
    </row>
    <row r="57" spans="1:9" ht="17.25">
      <c r="A57"/>
      <c r="B57"/>
      <c r="C57"/>
      <c r="D57" s="573"/>
      <c r="E57" s="573"/>
      <c r="F57" s="573"/>
      <c r="G57" s="6"/>
      <c r="H57" s="6"/>
      <c r="I57" s="6"/>
    </row>
    <row r="58" spans="1:9" ht="17.25">
      <c r="A58"/>
      <c r="B58"/>
      <c r="C58"/>
      <c r="D58" s="573"/>
      <c r="E58" s="573"/>
      <c r="F58" s="573"/>
      <c r="G58" s="6"/>
      <c r="H58" s="6"/>
      <c r="I58" s="6"/>
    </row>
    <row r="59" spans="1:9" ht="17.25">
      <c r="A59"/>
      <c r="B59"/>
      <c r="C59"/>
      <c r="D59" s="573"/>
      <c r="E59" s="573"/>
      <c r="F59" s="573"/>
      <c r="G59" s="6"/>
      <c r="H59" s="6"/>
      <c r="I59" s="6"/>
    </row>
    <row r="60" spans="1:9" ht="17.25">
      <c r="A60"/>
      <c r="B60"/>
      <c r="C60"/>
      <c r="D60" s="573"/>
      <c r="E60" s="573"/>
      <c r="F60" s="573"/>
      <c r="G60" s="6"/>
      <c r="H60" s="6"/>
      <c r="I60" s="6"/>
    </row>
    <row r="61" spans="1:9" ht="17.25">
      <c r="A61"/>
      <c r="B61"/>
      <c r="C61"/>
      <c r="D61" s="573"/>
      <c r="E61" s="573"/>
      <c r="F61" s="573"/>
      <c r="G61" s="6"/>
      <c r="H61" s="6"/>
      <c r="I61" s="6"/>
    </row>
    <row r="62" spans="1:9" ht="17.25">
      <c r="A62"/>
      <c r="B62"/>
      <c r="C62"/>
      <c r="D62" s="573"/>
      <c r="E62" s="573"/>
      <c r="F62" s="573"/>
      <c r="G62" s="6"/>
      <c r="H62" s="6"/>
      <c r="I62" s="6"/>
    </row>
    <row r="63" spans="1:9" ht="17.25">
      <c r="A63"/>
      <c r="B63"/>
      <c r="C63"/>
      <c r="D63" s="573"/>
      <c r="E63" s="573"/>
      <c r="F63" s="573"/>
      <c r="G63" s="6"/>
      <c r="H63" s="6"/>
      <c r="I63" s="6"/>
    </row>
    <row r="64" spans="1:9" ht="17.25">
      <c r="A64"/>
      <c r="B64"/>
      <c r="C64"/>
      <c r="D64" s="573"/>
      <c r="E64" s="573"/>
      <c r="F64" s="573"/>
      <c r="G64" s="6"/>
      <c r="H64" s="6"/>
      <c r="I64" s="6"/>
    </row>
    <row r="65" spans="1:9" ht="17.25">
      <c r="A65"/>
      <c r="B65"/>
      <c r="C65"/>
      <c r="D65" s="573"/>
      <c r="E65" s="573"/>
      <c r="F65" s="573"/>
      <c r="G65" s="6"/>
      <c r="H65" s="6"/>
      <c r="I65" s="6"/>
    </row>
    <row r="66" spans="1:9" ht="17.25">
      <c r="A66"/>
      <c r="B66"/>
      <c r="C66"/>
      <c r="D66" s="573"/>
      <c r="E66" s="573"/>
      <c r="F66" s="573"/>
      <c r="G66" s="6"/>
      <c r="H66" s="6"/>
      <c r="I66" s="6"/>
    </row>
    <row r="67" spans="1:9" ht="17.25">
      <c r="A67"/>
      <c r="B67"/>
      <c r="C67"/>
      <c r="D67" s="573"/>
      <c r="E67" s="573"/>
      <c r="F67" s="573"/>
      <c r="G67" s="6"/>
      <c r="H67" s="6"/>
      <c r="I67" s="6"/>
    </row>
    <row r="68" spans="1:9" ht="17.25">
      <c r="A68"/>
      <c r="B68"/>
      <c r="C68"/>
      <c r="D68" s="573"/>
      <c r="E68" s="573"/>
      <c r="F68" s="573"/>
      <c r="G68" s="6"/>
      <c r="H68" s="6"/>
      <c r="I68" s="6"/>
    </row>
    <row r="69" spans="1:9" ht="17.25">
      <c r="A69"/>
      <c r="B69"/>
      <c r="C69"/>
      <c r="D69" s="573"/>
      <c r="E69" s="573"/>
      <c r="F69" s="573"/>
      <c r="G69" s="6"/>
      <c r="H69" s="6"/>
      <c r="I69" s="6"/>
    </row>
    <row r="70" spans="1:9" ht="17.25">
      <c r="A70"/>
      <c r="B70"/>
      <c r="C70"/>
      <c r="D70" s="573"/>
      <c r="E70" s="573"/>
      <c r="F70" s="573"/>
      <c r="G70" s="6"/>
      <c r="H70" s="6"/>
      <c r="I70" s="6"/>
    </row>
    <row r="71" spans="1:9" ht="17.25">
      <c r="A71"/>
      <c r="B71"/>
      <c r="C71"/>
      <c r="D71" s="573"/>
      <c r="E71" s="573"/>
      <c r="F71" s="573"/>
      <c r="G71" s="6"/>
      <c r="H71" s="6"/>
      <c r="I71" s="6"/>
    </row>
    <row r="72" spans="1:9" ht="17.25">
      <c r="A72"/>
      <c r="B72"/>
      <c r="C72"/>
      <c r="D72" s="573"/>
      <c r="E72" s="573"/>
      <c r="F72" s="573"/>
      <c r="G72" s="6"/>
      <c r="H72" s="6"/>
      <c r="I72" s="6"/>
    </row>
    <row r="73" spans="1:9" ht="17.25">
      <c r="A73"/>
      <c r="B73"/>
      <c r="C73"/>
      <c r="D73" s="573"/>
      <c r="E73" s="573"/>
      <c r="F73" s="573"/>
      <c r="G73" s="6"/>
      <c r="H73" s="6"/>
      <c r="I73" s="6"/>
    </row>
    <row r="74" spans="1:9" ht="17.25">
      <c r="A74"/>
      <c r="B74"/>
      <c r="C74"/>
      <c r="D74" s="573"/>
      <c r="E74" s="573"/>
      <c r="F74" s="573"/>
      <c r="G74" s="6"/>
      <c r="H74" s="6"/>
      <c r="I74" s="6"/>
    </row>
    <row r="75" spans="1:9" ht="17.25">
      <c r="A75"/>
      <c r="B75"/>
      <c r="C75"/>
      <c r="D75" s="573"/>
      <c r="E75" s="573"/>
      <c r="F75" s="573"/>
      <c r="G75" s="6"/>
      <c r="H75" s="6"/>
      <c r="I75" s="6"/>
    </row>
    <row r="76" spans="1:9" ht="17.25">
      <c r="A76"/>
      <c r="B76"/>
      <c r="C76"/>
      <c r="D76" s="573"/>
      <c r="E76" s="573"/>
      <c r="F76" s="573"/>
      <c r="G76" s="6"/>
      <c r="H76" s="6"/>
      <c r="I76" s="6"/>
    </row>
    <row r="77" spans="1:9" ht="17.25">
      <c r="A77"/>
      <c r="B77"/>
      <c r="C77"/>
      <c r="D77" s="573"/>
      <c r="E77" s="573"/>
      <c r="F77" s="573"/>
      <c r="G77" s="6"/>
      <c r="H77" s="6"/>
      <c r="I77" s="6"/>
    </row>
    <row r="78" spans="1:9" ht="17.25">
      <c r="A78"/>
      <c r="B78"/>
      <c r="C78"/>
      <c r="D78" s="573"/>
      <c r="E78" s="573"/>
      <c r="F78" s="573"/>
      <c r="G78" s="6"/>
      <c r="H78" s="6"/>
      <c r="I78" s="6"/>
    </row>
    <row r="79" spans="1:9" ht="17.25">
      <c r="A79"/>
      <c r="B79"/>
      <c r="C79"/>
      <c r="D79" s="573"/>
      <c r="E79" s="573"/>
      <c r="F79" s="573"/>
      <c r="G79" s="6"/>
      <c r="H79" s="6"/>
      <c r="I79" s="6"/>
    </row>
    <row r="80" spans="1:9" ht="17.25">
      <c r="A80"/>
      <c r="B80"/>
      <c r="C80"/>
      <c r="D80" s="573"/>
      <c r="E80" s="573"/>
      <c r="F80" s="573"/>
      <c r="G80" s="6"/>
      <c r="H80" s="6"/>
      <c r="I80" s="6"/>
    </row>
    <row r="81" spans="1:9" ht="17.25">
      <c r="A81"/>
      <c r="B81"/>
      <c r="C81"/>
      <c r="D81" s="573"/>
      <c r="E81" s="573"/>
      <c r="F81" s="573"/>
      <c r="G81" s="6"/>
      <c r="H81" s="6"/>
      <c r="I81" s="6"/>
    </row>
    <row r="82" spans="1:9" ht="17.25">
      <c r="A82"/>
      <c r="B82"/>
      <c r="C82"/>
      <c r="D82" s="573"/>
      <c r="E82" s="573"/>
      <c r="F82" s="573"/>
      <c r="G82" s="6"/>
      <c r="H82" s="6"/>
      <c r="I82" s="6"/>
    </row>
    <row r="83" spans="1:9" ht="17.25">
      <c r="A83"/>
      <c r="B83"/>
      <c r="C83"/>
      <c r="D83" s="573"/>
      <c r="E83" s="573"/>
      <c r="F83" s="573"/>
      <c r="G83" s="6"/>
      <c r="H83" s="6"/>
      <c r="I83" s="6"/>
    </row>
    <row r="84" spans="1:9" ht="17.25">
      <c r="A84"/>
      <c r="B84"/>
      <c r="C84"/>
      <c r="D84" s="573"/>
      <c r="E84" s="573"/>
      <c r="F84" s="573"/>
      <c r="G84" s="6"/>
      <c r="H84" s="6"/>
      <c r="I84" s="6"/>
    </row>
    <row r="85" spans="1:9" ht="17.25">
      <c r="A85"/>
      <c r="B85"/>
      <c r="C85"/>
      <c r="D85" s="573"/>
      <c r="E85" s="573"/>
      <c r="F85" s="573"/>
      <c r="G85" s="6"/>
      <c r="H85" s="6"/>
      <c r="I85" s="6"/>
    </row>
    <row r="86" spans="1:9" ht="17.25">
      <c r="A86"/>
      <c r="B86"/>
      <c r="C86"/>
      <c r="D86" s="573"/>
      <c r="E86" s="573"/>
      <c r="F86" s="573"/>
      <c r="G86" s="6"/>
      <c r="H86" s="6"/>
      <c r="I86" s="6"/>
    </row>
    <row r="87" spans="1:9" ht="17.25">
      <c r="A87"/>
      <c r="B87"/>
      <c r="C87"/>
      <c r="D87" s="573"/>
      <c r="E87" s="573"/>
      <c r="F87" s="573"/>
      <c r="G87" s="6"/>
      <c r="H87" s="6"/>
      <c r="I87" s="6"/>
    </row>
    <row r="88" spans="1:9" ht="17.25">
      <c r="A88"/>
      <c r="B88"/>
      <c r="C88"/>
      <c r="D88" s="573"/>
      <c r="E88" s="573"/>
      <c r="F88" s="573"/>
      <c r="G88" s="6"/>
      <c r="H88" s="6"/>
      <c r="I88" s="6"/>
    </row>
    <row r="89" spans="1:9" ht="17.25">
      <c r="A89"/>
      <c r="B89"/>
      <c r="C89"/>
      <c r="D89" s="573"/>
      <c r="E89" s="573"/>
      <c r="F89" s="573"/>
      <c r="G89" s="6"/>
      <c r="H89" s="6"/>
      <c r="I89" s="6"/>
    </row>
    <row r="90" spans="1:9" ht="17.25">
      <c r="A90"/>
      <c r="B90"/>
      <c r="C90"/>
      <c r="D90" s="573"/>
      <c r="E90" s="573"/>
      <c r="F90" s="573"/>
      <c r="G90" s="6"/>
      <c r="H90" s="6"/>
      <c r="I90" s="6"/>
    </row>
    <row r="91" spans="1:9" ht="17.25">
      <c r="A91"/>
      <c r="B91"/>
      <c r="C91"/>
      <c r="D91" s="573"/>
      <c r="E91" s="573"/>
      <c r="F91" s="573"/>
      <c r="G91" s="6"/>
      <c r="H91" s="6"/>
      <c r="I91" s="6"/>
    </row>
    <row r="92" spans="1:9" ht="17.25">
      <c r="A92"/>
      <c r="B92"/>
      <c r="C92"/>
      <c r="D92" s="573"/>
      <c r="E92" s="573"/>
      <c r="F92" s="573"/>
      <c r="G92" s="6"/>
      <c r="H92" s="6"/>
      <c r="I92" s="6"/>
    </row>
    <row r="93" spans="1:9" ht="17.25">
      <c r="A93"/>
      <c r="B93"/>
      <c r="C93"/>
      <c r="D93" s="573"/>
      <c r="E93" s="573"/>
      <c r="F93" s="573"/>
      <c r="G93" s="6"/>
      <c r="H93" s="6"/>
      <c r="I93" s="6"/>
    </row>
    <row r="94" spans="1:9" ht="17.25">
      <c r="A94"/>
      <c r="B94"/>
      <c r="C94"/>
      <c r="D94" s="573"/>
      <c r="E94" s="573"/>
      <c r="F94" s="573"/>
      <c r="G94" s="6"/>
      <c r="H94" s="6"/>
      <c r="I94" s="6"/>
    </row>
    <row r="95" spans="1:9" ht="17.25">
      <c r="A95"/>
      <c r="B95"/>
      <c r="C95"/>
      <c r="D95" s="573"/>
      <c r="E95" s="573"/>
      <c r="F95" s="573"/>
      <c r="G95" s="6"/>
      <c r="H95" s="6"/>
      <c r="I95" s="6"/>
    </row>
    <row r="96" spans="1:9" ht="17.25">
      <c r="A96"/>
      <c r="B96"/>
      <c r="C96"/>
      <c r="D96" s="573"/>
      <c r="E96" s="573"/>
      <c r="F96" s="573"/>
      <c r="G96" s="6"/>
      <c r="H96" s="6"/>
      <c r="I96" s="6"/>
    </row>
    <row r="97" spans="1:9" ht="17.25">
      <c r="A97"/>
      <c r="B97"/>
      <c r="C97"/>
      <c r="D97" s="573"/>
      <c r="E97" s="573"/>
      <c r="F97" s="573"/>
      <c r="G97" s="6"/>
      <c r="H97" s="6"/>
      <c r="I97" s="6"/>
    </row>
    <row r="98" spans="1:9" ht="17.25">
      <c r="A98"/>
      <c r="B98"/>
      <c r="C98"/>
      <c r="D98" s="573"/>
      <c r="E98" s="573"/>
      <c r="F98" s="573"/>
      <c r="G98" s="6"/>
      <c r="H98" s="6"/>
      <c r="I98" s="6"/>
    </row>
    <row r="99" spans="1:9" ht="17.25">
      <c r="A99"/>
      <c r="B99"/>
      <c r="C99"/>
      <c r="D99" s="573"/>
      <c r="E99" s="573"/>
      <c r="F99" s="573"/>
      <c r="G99" s="6"/>
      <c r="H99" s="6"/>
      <c r="I99" s="6"/>
    </row>
    <row r="100" spans="1:9" ht="17.25">
      <c r="A100"/>
      <c r="B100"/>
      <c r="C100"/>
      <c r="D100" s="573"/>
      <c r="E100" s="573"/>
      <c r="F100" s="573"/>
      <c r="G100" s="6"/>
      <c r="H100" s="6"/>
      <c r="I100" s="6"/>
    </row>
    <row r="101" spans="1:9" ht="17.25">
      <c r="A101"/>
      <c r="B101"/>
      <c r="C101"/>
      <c r="D101" s="573"/>
      <c r="E101" s="573"/>
      <c r="F101" s="573"/>
      <c r="G101" s="6"/>
      <c r="H101" s="6"/>
      <c r="I101" s="6"/>
    </row>
    <row r="102" spans="1:9" ht="17.25">
      <c r="A102"/>
      <c r="B102"/>
      <c r="C102"/>
      <c r="D102" s="573"/>
      <c r="E102" s="573"/>
      <c r="F102" s="573"/>
      <c r="G102" s="6"/>
      <c r="H102" s="6"/>
      <c r="I102" s="6"/>
    </row>
    <row r="103" spans="1:9" ht="17.25">
      <c r="A103"/>
      <c r="B103"/>
      <c r="C103"/>
      <c r="D103" s="573"/>
      <c r="E103" s="573"/>
      <c r="F103" s="573"/>
      <c r="G103" s="6"/>
      <c r="H103" s="6"/>
      <c r="I103" s="6"/>
    </row>
    <row r="104" spans="1:9" ht="17.25">
      <c r="A104"/>
      <c r="B104"/>
      <c r="C104"/>
      <c r="D104" s="573"/>
      <c r="E104" s="573"/>
      <c r="F104" s="573"/>
      <c r="G104" s="6"/>
      <c r="H104" s="6"/>
      <c r="I104" s="6"/>
    </row>
    <row r="105" spans="1:9" ht="17.25">
      <c r="A105"/>
      <c r="B105"/>
      <c r="C105"/>
      <c r="D105" s="573"/>
      <c r="E105" s="573"/>
      <c r="F105" s="573"/>
      <c r="G105" s="6"/>
      <c r="H105" s="6"/>
      <c r="I105" s="6"/>
    </row>
    <row r="106" spans="1:9" ht="17.25">
      <c r="A106"/>
      <c r="B106"/>
      <c r="C106"/>
      <c r="D106" s="573"/>
      <c r="E106" s="573"/>
      <c r="F106" s="573"/>
      <c r="G106" s="6"/>
      <c r="H106" s="6"/>
      <c r="I106" s="6"/>
    </row>
    <row r="107" spans="1:9" ht="17.25">
      <c r="A107"/>
      <c r="B107"/>
      <c r="C107"/>
      <c r="D107" s="573"/>
      <c r="E107" s="573"/>
      <c r="F107" s="573"/>
      <c r="G107" s="6"/>
      <c r="H107" s="6"/>
      <c r="I107" s="6"/>
    </row>
    <row r="108" spans="1:9" ht="17.25">
      <c r="A108"/>
      <c r="B108"/>
      <c r="C108"/>
      <c r="D108" s="573"/>
      <c r="E108" s="573"/>
      <c r="F108" s="573"/>
      <c r="G108" s="6"/>
      <c r="H108" s="6"/>
      <c r="I108" s="6"/>
    </row>
    <row r="109" spans="1:9" ht="15.4">
      <c r="A109"/>
      <c r="B109"/>
      <c r="C109"/>
      <c r="D109" s="573"/>
      <c r="E109" s="573"/>
      <c r="F109" s="573"/>
    </row>
    <row r="110" spans="1:9" ht="15.4">
      <c r="A110"/>
      <c r="B110"/>
      <c r="C110"/>
      <c r="D110" s="573"/>
      <c r="E110" s="573"/>
      <c r="F110" s="573"/>
    </row>
    <row r="111" spans="1:9" ht="15.4">
      <c r="A111"/>
      <c r="B111"/>
      <c r="C111"/>
      <c r="D111" s="573"/>
      <c r="E111" s="573"/>
      <c r="F111" s="573"/>
    </row>
    <row r="112" spans="1:9" ht="15.4">
      <c r="A112"/>
      <c r="B112"/>
      <c r="C112"/>
      <c r="D112" s="573"/>
      <c r="E112" s="573"/>
      <c r="F112" s="573"/>
    </row>
    <row r="113" spans="1:6" ht="15.4">
      <c r="A113"/>
      <c r="B113"/>
      <c r="C113"/>
      <c r="D113" s="573"/>
      <c r="E113" s="573"/>
      <c r="F113" s="573"/>
    </row>
    <row r="114" spans="1:6" ht="15.4">
      <c r="A114"/>
      <c r="B114"/>
      <c r="C114"/>
      <c r="D114" s="573"/>
      <c r="E114" s="573"/>
      <c r="F114" s="573"/>
    </row>
    <row r="115" spans="1:6" ht="15.4">
      <c r="A115"/>
      <c r="B115"/>
      <c r="C115"/>
      <c r="D115" s="573"/>
      <c r="E115" s="573"/>
      <c r="F115" s="573"/>
    </row>
    <row r="116" spans="1:6" ht="15.4">
      <c r="A116"/>
      <c r="B116"/>
      <c r="C116"/>
      <c r="D116" s="573"/>
      <c r="E116" s="573"/>
      <c r="F116" s="573"/>
    </row>
    <row r="117" spans="1:6" ht="15.4">
      <c r="A117"/>
      <c r="B117"/>
      <c r="C117"/>
      <c r="D117" s="573"/>
      <c r="E117" s="573"/>
      <c r="F117" s="573"/>
    </row>
    <row r="118" spans="1:6" ht="15.4">
      <c r="A118"/>
      <c r="B118"/>
      <c r="C118"/>
      <c r="D118" s="573"/>
      <c r="E118" s="573"/>
      <c r="F118" s="573"/>
    </row>
    <row r="119" spans="1:6" ht="15.4">
      <c r="A119"/>
      <c r="B119"/>
      <c r="C119"/>
      <c r="D119" s="573"/>
      <c r="E119" s="573"/>
      <c r="F119" s="573"/>
    </row>
    <row r="120" spans="1:6" ht="15.4">
      <c r="A120"/>
      <c r="B120"/>
      <c r="C120"/>
      <c r="D120" s="573"/>
      <c r="E120" s="573"/>
      <c r="F120" s="573"/>
    </row>
    <row r="121" spans="1:6" ht="15.4">
      <c r="A121"/>
      <c r="B121"/>
      <c r="C121"/>
      <c r="D121" s="573"/>
      <c r="E121" s="573"/>
      <c r="F121" s="573"/>
    </row>
    <row r="122" spans="1:6" ht="15.4">
      <c r="A122"/>
      <c r="B122"/>
      <c r="C122"/>
      <c r="D122" s="573"/>
      <c r="E122" s="573"/>
      <c r="F122" s="573"/>
    </row>
    <row r="123" spans="1:6" ht="15.4">
      <c r="A123"/>
      <c r="B123"/>
      <c r="C123"/>
      <c r="D123" s="573"/>
      <c r="E123" s="573"/>
      <c r="F123" s="573"/>
    </row>
    <row r="124" spans="1:6" ht="15.4">
      <c r="A124"/>
      <c r="B124"/>
      <c r="C124"/>
      <c r="D124" s="573"/>
      <c r="E124" s="573"/>
      <c r="F124" s="573"/>
    </row>
    <row r="125" spans="1:6" ht="15.4">
      <c r="A125"/>
      <c r="B125"/>
      <c r="C125"/>
      <c r="D125" s="573"/>
      <c r="E125" s="573"/>
      <c r="F125" s="573"/>
    </row>
    <row r="126" spans="1:6" ht="15.4">
      <c r="A126"/>
      <c r="B126"/>
      <c r="C126"/>
      <c r="D126" s="573"/>
      <c r="E126" s="573"/>
      <c r="F126" s="573"/>
    </row>
    <row r="127" spans="1:6" ht="15.4">
      <c r="A127"/>
      <c r="B127"/>
      <c r="C127"/>
      <c r="D127" s="573"/>
      <c r="E127" s="573"/>
      <c r="F127" s="573"/>
    </row>
    <row r="128" spans="1:6" ht="15.4">
      <c r="A128"/>
      <c r="B128"/>
      <c r="C128"/>
      <c r="D128" s="573"/>
      <c r="E128" s="573"/>
      <c r="F128" s="573"/>
    </row>
    <row r="129" spans="1:6" ht="15.4">
      <c r="A129"/>
      <c r="B129"/>
      <c r="C129"/>
      <c r="D129" s="573"/>
      <c r="E129" s="573"/>
      <c r="F129" s="573"/>
    </row>
    <row r="130" spans="1:6" ht="15.4">
      <c r="A130"/>
      <c r="B130"/>
      <c r="C130"/>
      <c r="D130" s="573"/>
      <c r="E130" s="573"/>
      <c r="F130" s="573"/>
    </row>
    <row r="131" spans="1:6" ht="15.4">
      <c r="A131"/>
      <c r="B131"/>
      <c r="C131"/>
      <c r="D131" s="573"/>
      <c r="E131" s="573"/>
      <c r="F131" s="573"/>
    </row>
    <row r="132" spans="1:6" ht="15.4">
      <c r="A132"/>
      <c r="B132"/>
      <c r="C132"/>
      <c r="D132" s="573"/>
      <c r="E132" s="573"/>
      <c r="F132" s="573"/>
    </row>
    <row r="133" spans="1:6" ht="15.4">
      <c r="A133"/>
      <c r="B133"/>
      <c r="C133"/>
      <c r="D133" s="573"/>
      <c r="E133" s="573"/>
      <c r="F133" s="573"/>
    </row>
    <row r="134" spans="1:6" ht="15.4">
      <c r="A134"/>
      <c r="B134"/>
      <c r="C134"/>
      <c r="D134" s="573"/>
      <c r="E134" s="573"/>
      <c r="F134" s="573"/>
    </row>
    <row r="135" spans="1:6" ht="15.4">
      <c r="A135"/>
      <c r="B135"/>
      <c r="C135"/>
      <c r="D135" s="573"/>
      <c r="E135" s="573"/>
      <c r="F135" s="573"/>
    </row>
    <row r="136" spans="1:6" ht="15.4">
      <c r="A136"/>
      <c r="B136"/>
      <c r="C136"/>
      <c r="D136" s="573"/>
      <c r="E136" s="573"/>
      <c r="F136" s="573"/>
    </row>
    <row r="137" spans="1:6" ht="15.4">
      <c r="A137"/>
      <c r="B137"/>
      <c r="C137"/>
      <c r="D137" s="573"/>
      <c r="E137" s="573"/>
      <c r="F137" s="573"/>
    </row>
    <row r="138" spans="1:6" ht="15.4">
      <c r="A138"/>
      <c r="B138"/>
      <c r="C138"/>
      <c r="D138" s="573"/>
      <c r="E138" s="573"/>
      <c r="F138" s="573"/>
    </row>
    <row r="139" spans="1:6" ht="15.4">
      <c r="A139"/>
      <c r="B139"/>
      <c r="C139"/>
      <c r="D139" s="573"/>
      <c r="E139" s="573"/>
      <c r="F139" s="573"/>
    </row>
    <row r="140" spans="1:6" ht="15.4">
      <c r="A140"/>
      <c r="B140"/>
      <c r="C140"/>
      <c r="D140" s="573"/>
      <c r="E140" s="573"/>
      <c r="F140" s="573"/>
    </row>
    <row r="141" spans="1:6" ht="15.4">
      <c r="A141"/>
      <c r="B141"/>
      <c r="C141"/>
      <c r="D141" s="573"/>
      <c r="E141" s="573"/>
      <c r="F141" s="573"/>
    </row>
    <row r="142" spans="1:6" ht="15.4">
      <c r="A142"/>
      <c r="B142"/>
      <c r="C142"/>
      <c r="D142" s="573"/>
      <c r="E142" s="573"/>
      <c r="F142" s="573"/>
    </row>
    <row r="143" spans="1:6" ht="15.4">
      <c r="A143"/>
      <c r="B143"/>
      <c r="C143"/>
      <c r="D143" s="573"/>
      <c r="E143" s="573"/>
      <c r="F143" s="573"/>
    </row>
    <row r="144" spans="1:6" ht="15.4">
      <c r="A144"/>
      <c r="B144"/>
      <c r="C144"/>
      <c r="D144" s="573"/>
      <c r="E144" s="573"/>
      <c r="F144" s="573"/>
    </row>
    <row r="145" spans="1:6" ht="15.4">
      <c r="A145"/>
      <c r="B145"/>
      <c r="C145"/>
      <c r="D145" s="573"/>
      <c r="E145" s="573"/>
      <c r="F145" s="573"/>
    </row>
    <row r="146" spans="1:6" ht="15.4">
      <c r="A146"/>
      <c r="B146"/>
      <c r="C146"/>
      <c r="D146" s="573"/>
      <c r="E146" s="573"/>
      <c r="F146" s="573"/>
    </row>
    <row r="147" spans="1:6" ht="15.4">
      <c r="A147"/>
      <c r="B147"/>
      <c r="C147"/>
      <c r="D147" s="573"/>
      <c r="E147" s="573"/>
      <c r="F147" s="573"/>
    </row>
    <row r="148" spans="1:6" ht="15.4">
      <c r="A148"/>
      <c r="B148"/>
      <c r="C148"/>
      <c r="D148" s="573"/>
      <c r="E148" s="573"/>
      <c r="F148" s="573"/>
    </row>
    <row r="149" spans="1:6" ht="15.4">
      <c r="A149"/>
      <c r="B149"/>
      <c r="C149"/>
      <c r="D149" s="573"/>
      <c r="E149" s="573"/>
      <c r="F149" s="573"/>
    </row>
    <row r="150" spans="1:6" ht="15.4">
      <c r="A150"/>
      <c r="B150"/>
      <c r="C150"/>
      <c r="D150" s="573"/>
      <c r="E150" s="573"/>
      <c r="F150" s="573"/>
    </row>
    <row r="151" spans="1:6" ht="15.4">
      <c r="A151"/>
      <c r="B151"/>
      <c r="C151"/>
      <c r="D151" s="573"/>
      <c r="E151" s="573"/>
      <c r="F151" s="573"/>
    </row>
    <row r="152" spans="1:6" ht="15.4">
      <c r="A152"/>
      <c r="B152"/>
      <c r="C152"/>
      <c r="D152" s="573"/>
      <c r="E152" s="573"/>
      <c r="F152" s="573"/>
    </row>
    <row r="153" spans="1:6" ht="15.4">
      <c r="A153"/>
      <c r="B153"/>
      <c r="C153"/>
      <c r="D153" s="573"/>
      <c r="E153" s="573"/>
      <c r="F153" s="573"/>
    </row>
    <row r="154" spans="1:6" ht="15.4">
      <c r="A154"/>
      <c r="B154"/>
      <c r="C154"/>
      <c r="D154" s="573"/>
      <c r="E154" s="573"/>
      <c r="F154" s="573"/>
    </row>
    <row r="155" spans="1:6" ht="15.4">
      <c r="A155"/>
      <c r="B155"/>
      <c r="C155"/>
      <c r="D155" s="573"/>
      <c r="E155" s="573"/>
      <c r="F155" s="573"/>
    </row>
    <row r="156" spans="1:6" ht="15.4">
      <c r="A156"/>
      <c r="B156"/>
      <c r="C156"/>
      <c r="D156" s="573"/>
      <c r="E156" s="573"/>
      <c r="F156" s="573"/>
    </row>
    <row r="157" spans="1:6" ht="15.4">
      <c r="A157"/>
      <c r="B157"/>
      <c r="C157"/>
      <c r="D157" s="573"/>
      <c r="E157" s="573"/>
      <c r="F157" s="573"/>
    </row>
    <row r="158" spans="1:6" ht="15.4">
      <c r="A158"/>
      <c r="B158"/>
      <c r="C158"/>
      <c r="D158" s="573"/>
      <c r="E158" s="573"/>
      <c r="F158" s="573"/>
    </row>
    <row r="159" spans="1:6" ht="15.4">
      <c r="A159"/>
      <c r="B159"/>
      <c r="C159"/>
      <c r="D159" s="573"/>
      <c r="E159" s="573"/>
      <c r="F159" s="573"/>
    </row>
    <row r="160" spans="1:6" ht="15.4">
      <c r="A160"/>
      <c r="B160"/>
      <c r="C160"/>
      <c r="D160" s="573"/>
      <c r="E160" s="573"/>
      <c r="F160" s="573"/>
    </row>
    <row r="161" spans="1:6" ht="15.4">
      <c r="A161"/>
      <c r="B161"/>
      <c r="C161"/>
      <c r="D161" s="573"/>
      <c r="E161" s="573"/>
      <c r="F161" s="573"/>
    </row>
    <row r="162" spans="1:6" ht="15.4">
      <c r="A162"/>
      <c r="B162"/>
      <c r="C162"/>
      <c r="D162" s="573"/>
      <c r="E162" s="573"/>
      <c r="F162" s="573"/>
    </row>
    <row r="163" spans="1:6" ht="15.4">
      <c r="A163"/>
      <c r="B163"/>
      <c r="C163"/>
      <c r="D163" s="573"/>
      <c r="E163" s="573"/>
      <c r="F163" s="573"/>
    </row>
    <row r="164" spans="1:6" ht="15.4">
      <c r="A164"/>
      <c r="B164"/>
      <c r="C164"/>
      <c r="D164" s="573"/>
      <c r="E164" s="573"/>
      <c r="F164" s="573"/>
    </row>
    <row r="165" spans="1:6" ht="15.4">
      <c r="A165"/>
      <c r="B165"/>
      <c r="C165"/>
      <c r="D165" s="573"/>
      <c r="E165" s="573"/>
      <c r="F165" s="573"/>
    </row>
    <row r="166" spans="1:6" ht="15.4">
      <c r="A166"/>
      <c r="B166"/>
      <c r="C166"/>
      <c r="D166" s="573"/>
      <c r="E166" s="573"/>
      <c r="F166" s="573"/>
    </row>
    <row r="167" spans="1:6" ht="15.4">
      <c r="A167"/>
      <c r="B167"/>
      <c r="C167"/>
      <c r="D167" s="573"/>
      <c r="E167" s="573"/>
      <c r="F167" s="573"/>
    </row>
    <row r="168" spans="1:6" ht="15.4">
      <c r="A168"/>
      <c r="B168"/>
      <c r="C168"/>
      <c r="D168" s="573"/>
      <c r="E168" s="573"/>
      <c r="F168" s="573"/>
    </row>
    <row r="169" spans="1:6" ht="15.4">
      <c r="A169"/>
      <c r="B169"/>
      <c r="C169"/>
      <c r="D169" s="573"/>
      <c r="E169" s="573"/>
      <c r="F169" s="573"/>
    </row>
    <row r="170" spans="1:6" ht="15.4">
      <c r="A170"/>
      <c r="B170"/>
      <c r="C170"/>
      <c r="D170" s="573"/>
      <c r="E170" s="573"/>
      <c r="F170" s="573"/>
    </row>
    <row r="171" spans="1:6" ht="15.4">
      <c r="A171"/>
      <c r="B171"/>
      <c r="C171"/>
      <c r="D171" s="573"/>
      <c r="E171" s="573"/>
      <c r="F171" s="573"/>
    </row>
    <row r="172" spans="1:6" ht="15.4">
      <c r="A172"/>
      <c r="B172"/>
      <c r="C172"/>
      <c r="D172" s="573"/>
      <c r="E172" s="573"/>
      <c r="F172" s="573"/>
    </row>
    <row r="173" spans="1:6" ht="15.4">
      <c r="A173"/>
      <c r="B173"/>
      <c r="C173"/>
      <c r="D173" s="573"/>
      <c r="E173" s="573"/>
      <c r="F173" s="573"/>
    </row>
    <row r="174" spans="1:6" ht="15.4">
      <c r="A174"/>
      <c r="B174"/>
      <c r="C174"/>
      <c r="D174" s="573"/>
      <c r="E174" s="573"/>
      <c r="F174" s="573"/>
    </row>
    <row r="175" spans="1:6" ht="15.4">
      <c r="A175"/>
      <c r="B175"/>
      <c r="C175"/>
      <c r="D175" s="573"/>
      <c r="E175" s="573"/>
      <c r="F175" s="573"/>
    </row>
    <row r="176" spans="1:6" ht="15.4">
      <c r="A176"/>
      <c r="B176"/>
      <c r="C176"/>
      <c r="D176" s="573"/>
      <c r="E176" s="573"/>
      <c r="F176" s="573"/>
    </row>
    <row r="177" spans="1:6" ht="15.4">
      <c r="A177"/>
      <c r="B177"/>
      <c r="C177"/>
      <c r="D177" s="573"/>
      <c r="E177" s="573"/>
      <c r="F177" s="573"/>
    </row>
    <row r="178" spans="1:6" ht="15.4">
      <c r="A178"/>
      <c r="B178"/>
      <c r="C178"/>
      <c r="D178" s="573"/>
      <c r="E178" s="573"/>
      <c r="F178" s="573"/>
    </row>
    <row r="179" spans="1:6" ht="15.4">
      <c r="A179"/>
      <c r="B179"/>
      <c r="C179"/>
      <c r="D179" s="573"/>
      <c r="E179" s="573"/>
      <c r="F179" s="573"/>
    </row>
    <row r="180" spans="1:6" ht="15.4">
      <c r="A180"/>
      <c r="B180"/>
      <c r="C180"/>
      <c r="D180" s="573"/>
      <c r="E180" s="573"/>
      <c r="F180" s="573"/>
    </row>
    <row r="181" spans="1:6" ht="15.4">
      <c r="A181"/>
      <c r="B181"/>
      <c r="C181"/>
      <c r="D181" s="573"/>
      <c r="E181" s="573"/>
      <c r="F181" s="573"/>
    </row>
    <row r="182" spans="1:6" ht="15.4">
      <c r="A182"/>
      <c r="B182"/>
      <c r="C182"/>
      <c r="D182" s="573"/>
      <c r="E182" s="573"/>
      <c r="F182" s="573"/>
    </row>
    <row r="183" spans="1:6" ht="15.4">
      <c r="A183"/>
      <c r="B183"/>
      <c r="C183"/>
      <c r="D183" s="573"/>
      <c r="E183" s="573"/>
      <c r="F183" s="573"/>
    </row>
    <row r="184" spans="1:6" ht="15.4">
      <c r="A184"/>
      <c r="B184"/>
      <c r="C184"/>
      <c r="D184" s="573"/>
      <c r="E184" s="573"/>
      <c r="F184" s="573"/>
    </row>
    <row r="185" spans="1:6" ht="15.4">
      <c r="A185"/>
      <c r="B185"/>
      <c r="C185"/>
      <c r="D185" s="573"/>
      <c r="E185" s="573"/>
      <c r="F185" s="573"/>
    </row>
    <row r="186" spans="1:6" ht="15.4">
      <c r="A186"/>
      <c r="B186"/>
      <c r="C186"/>
      <c r="D186" s="573"/>
      <c r="E186" s="573"/>
      <c r="F186" s="573"/>
    </row>
    <row r="187" spans="1:6" ht="15.4">
      <c r="A187"/>
      <c r="B187"/>
      <c r="C187"/>
      <c r="D187" s="573"/>
      <c r="E187" s="573"/>
      <c r="F187" s="573"/>
    </row>
    <row r="188" spans="1:6" ht="15.4">
      <c r="A188"/>
      <c r="B188"/>
      <c r="C188"/>
      <c r="D188" s="573"/>
      <c r="E188" s="573"/>
      <c r="F188" s="573"/>
    </row>
    <row r="189" spans="1:6" ht="15.4">
      <c r="A189"/>
      <c r="B189"/>
      <c r="C189"/>
      <c r="D189" s="573"/>
      <c r="E189" s="573"/>
      <c r="F189" s="573"/>
    </row>
    <row r="190" spans="1:6" ht="15.4">
      <c r="A190"/>
      <c r="B190"/>
      <c r="C190"/>
      <c r="D190" s="573"/>
      <c r="E190" s="573"/>
      <c r="F190" s="573"/>
    </row>
    <row r="191" spans="1:6" ht="15.4">
      <c r="A191"/>
      <c r="B191"/>
      <c r="C191"/>
      <c r="D191" s="573"/>
      <c r="E191" s="573"/>
      <c r="F191" s="573"/>
    </row>
    <row r="192" spans="1:6" ht="15.4">
      <c r="A192"/>
      <c r="B192"/>
      <c r="C192"/>
      <c r="D192" s="573"/>
      <c r="E192" s="573"/>
      <c r="F192" s="573"/>
    </row>
    <row r="193" spans="1:6" ht="15.4">
      <c r="A193"/>
      <c r="B193"/>
      <c r="C193"/>
      <c r="D193" s="573"/>
      <c r="E193" s="573"/>
      <c r="F193" s="573"/>
    </row>
    <row r="194" spans="1:6" ht="15.4">
      <c r="A194"/>
      <c r="B194"/>
      <c r="C194"/>
      <c r="D194" s="573"/>
      <c r="E194" s="573"/>
      <c r="F194" s="573"/>
    </row>
    <row r="195" spans="1:6" ht="15.4">
      <c r="A195"/>
      <c r="B195"/>
      <c r="C195"/>
      <c r="D195" s="573"/>
      <c r="E195" s="573"/>
      <c r="F195" s="573"/>
    </row>
    <row r="196" spans="1:6" ht="15.4">
      <c r="A196"/>
      <c r="B196"/>
      <c r="C196"/>
      <c r="D196" s="573"/>
      <c r="E196" s="573"/>
      <c r="F196" s="573"/>
    </row>
    <row r="197" spans="1:6" ht="15.4">
      <c r="A197"/>
      <c r="B197"/>
      <c r="C197"/>
      <c r="D197" s="573"/>
      <c r="E197" s="573"/>
      <c r="F197" s="573"/>
    </row>
    <row r="198" spans="1:6" ht="15.4">
      <c r="A198"/>
      <c r="B198"/>
      <c r="C198"/>
      <c r="D198" s="573"/>
      <c r="E198" s="573"/>
      <c r="F198" s="573"/>
    </row>
    <row r="199" spans="1:6" ht="15.4">
      <c r="A199"/>
      <c r="B199"/>
      <c r="C199"/>
      <c r="D199" s="573"/>
      <c r="E199" s="573"/>
      <c r="F199" s="573"/>
    </row>
    <row r="200" spans="1:6" ht="15.4">
      <c r="A200"/>
      <c r="B200"/>
      <c r="C200"/>
      <c r="D200" s="573"/>
      <c r="E200" s="573"/>
      <c r="F200" s="573"/>
    </row>
    <row r="201" spans="1:6" ht="15.4">
      <c r="D201" s="573"/>
      <c r="E201" s="573"/>
      <c r="F201" s="573"/>
    </row>
    <row r="202" spans="1:6" ht="15.4">
      <c r="D202" s="573"/>
      <c r="E202" s="573"/>
      <c r="F202" s="573"/>
    </row>
    <row r="203" spans="1:6" ht="15.4">
      <c r="D203" s="573"/>
      <c r="E203" s="573"/>
      <c r="F203" s="573"/>
    </row>
    <row r="204" spans="1:6" ht="15.4">
      <c r="D204" s="573"/>
      <c r="E204" s="573"/>
      <c r="F204" s="573"/>
    </row>
    <row r="205" spans="1:6" ht="15.4">
      <c r="D205" s="573"/>
      <c r="E205" s="573"/>
      <c r="F205" s="573"/>
    </row>
    <row r="206" spans="1:6" ht="15.4">
      <c r="D206" s="573"/>
      <c r="E206" s="573"/>
      <c r="F206" s="573"/>
    </row>
    <row r="207" spans="1:6" ht="15.4">
      <c r="D207" s="573"/>
      <c r="E207" s="573"/>
      <c r="F207" s="573"/>
    </row>
  </sheetData>
  <sheetProtection sheet="1" objects="1" scenarios="1"/>
  <sortState xmlns:xlrd2="http://schemas.microsoft.com/office/spreadsheetml/2017/richdata2" ref="A9:F200">
    <sortCondition ref="A9"/>
  </sortState>
  <phoneticPr fontId="0" type="noConversion"/>
  <printOptions gridLinesSet="0"/>
  <pageMargins left="0.25" right="0.25" top="0.5" bottom="0.75" header="0" footer="0.5"/>
  <pageSetup fitToHeight="5" orientation="portrait" horizontalDpi="4294967292" verticalDpi="4294967292" r:id="rId1"/>
  <headerFooter alignWithMargins="0">
    <oddFooter>&amp;L&amp;"Arial,Regular"&amp;A&amp;C&amp;"Arial,Regular"Page &amp;P of &amp;N</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B22733-20F6-4A50-95A7-08031D809467}">
  <sheetPr codeName="Sheet32">
    <pageSetUpPr fitToPage="1"/>
  </sheetPr>
  <dimension ref="A1:H209"/>
  <sheetViews>
    <sheetView showGridLines="0" zoomScale="75" workbookViewId="0">
      <selection activeCell="A10" sqref="A10"/>
    </sheetView>
  </sheetViews>
  <sheetFormatPr defaultColWidth="11" defaultRowHeight="15"/>
  <cols>
    <col min="1" max="1" width="15.125" style="173" customWidth="1"/>
    <col min="2" max="2" width="10.125" style="18" customWidth="1"/>
    <col min="3" max="3" width="23.625" style="173" customWidth="1"/>
    <col min="4" max="4" width="16.625" style="174" customWidth="1"/>
    <col min="5" max="5" width="16" style="174" customWidth="1"/>
    <col min="6" max="16384" width="11" style="18"/>
  </cols>
  <sheetData>
    <row r="1" spans="1:8" ht="17.649999999999999">
      <c r="A1" s="29" t="str">
        <f>Competition</f>
        <v>2024 NB Provincials</v>
      </c>
      <c r="E1" s="315">
        <f>COUNTA(E10:E70)</f>
        <v>4</v>
      </c>
      <c r="H1" s="317"/>
    </row>
    <row r="2" spans="1:8" ht="17.649999999999999">
      <c r="A2" s="31" t="str">
        <f>Location</f>
        <v>Moncton, NB</v>
      </c>
      <c r="E2" s="316">
        <f>ROUNDUP(SUM(E1/3),0)</f>
        <v>2</v>
      </c>
      <c r="H2" s="318"/>
    </row>
    <row r="3" spans="1:8" ht="17.649999999999999">
      <c r="A3" s="31" t="str">
        <f>Dates</f>
        <v>April 27-28, 2024</v>
      </c>
      <c r="E3" s="316">
        <f>SUM(E1-E2)</f>
        <v>2</v>
      </c>
      <c r="H3" s="318"/>
    </row>
    <row r="4" spans="1:8" s="179" customFormat="1" ht="22.5">
      <c r="A4" s="31" t="str">
        <f>Level</f>
        <v>Provincial</v>
      </c>
      <c r="B4" s="176"/>
      <c r="C4" s="177"/>
      <c r="D4" s="178"/>
      <c r="E4" s="316">
        <f>SUM(E3/2)</f>
        <v>1</v>
      </c>
      <c r="H4" s="318"/>
    </row>
    <row r="5" spans="1:8" ht="17.649999999999999">
      <c r="A5" s="31" t="str">
        <f>Category</f>
        <v>BI 15-17</v>
      </c>
      <c r="B5" s="180"/>
      <c r="C5" s="181"/>
      <c r="D5" s="182"/>
      <c r="E5" s="315">
        <f>INT(E4)</f>
        <v>1</v>
      </c>
      <c r="H5" s="318"/>
    </row>
    <row r="6" spans="1:8" ht="12" customHeight="1">
      <c r="A6" s="183"/>
      <c r="B6" s="33"/>
      <c r="C6" s="181"/>
      <c r="D6" s="182"/>
      <c r="E6" s="182"/>
      <c r="H6" s="318"/>
    </row>
    <row r="7" spans="1:8" ht="20.25" customHeight="1">
      <c r="A7" s="184" t="s">
        <v>448</v>
      </c>
      <c r="B7" s="185"/>
      <c r="C7" s="186"/>
      <c r="D7" s="187"/>
      <c r="E7" s="188"/>
      <c r="H7" s="318"/>
    </row>
    <row r="8" spans="1:8" ht="12" customHeight="1">
      <c r="A8" s="183"/>
      <c r="D8" s="182"/>
      <c r="E8" s="182"/>
      <c r="H8" s="318"/>
    </row>
    <row r="9" spans="1:8" s="191" customFormat="1" ht="39.75" customHeight="1" thickBot="1">
      <c r="A9" s="190" t="s">
        <v>42</v>
      </c>
      <c r="B9" s="189" t="s">
        <v>43</v>
      </c>
      <c r="C9" s="189" t="s">
        <v>44</v>
      </c>
      <c r="D9" s="398" t="s">
        <v>246</v>
      </c>
      <c r="E9" s="190" t="s">
        <v>104</v>
      </c>
      <c r="H9" s="318"/>
    </row>
    <row r="10" spans="1:8" s="38" customFormat="1" ht="17.649999999999999">
      <c r="A10" s="174">
        <v>1</v>
      </c>
      <c r="B10" s="173" t="s">
        <v>443</v>
      </c>
      <c r="C10" s="18" t="s">
        <v>447</v>
      </c>
      <c r="D10" s="173" t="s">
        <v>439</v>
      </c>
      <c r="E10" s="174">
        <v>4</v>
      </c>
      <c r="H10" s="318"/>
    </row>
    <row r="11" spans="1:8" ht="15.4">
      <c r="A11" s="174">
        <v>2</v>
      </c>
      <c r="B11" s="173" t="s">
        <v>441</v>
      </c>
      <c r="C11" s="18" t="s">
        <v>445</v>
      </c>
      <c r="D11" s="173" t="s">
        <v>432</v>
      </c>
      <c r="E11" s="174">
        <v>3</v>
      </c>
      <c r="H11" s="318"/>
    </row>
    <row r="12" spans="1:8" ht="15.4">
      <c r="A12" s="174">
        <v>3</v>
      </c>
      <c r="B12" s="173" t="s">
        <v>440</v>
      </c>
      <c r="C12" s="18" t="s">
        <v>444</v>
      </c>
      <c r="D12" s="173" t="s">
        <v>432</v>
      </c>
      <c r="E12" s="174">
        <v>2</v>
      </c>
      <c r="H12" s="318"/>
    </row>
    <row r="13" spans="1:8">
      <c r="A13" s="174">
        <v>4</v>
      </c>
      <c r="B13" s="173" t="s">
        <v>442</v>
      </c>
      <c r="C13" s="18" t="s">
        <v>446</v>
      </c>
      <c r="D13" s="173" t="s">
        <v>432</v>
      </c>
      <c r="E13" s="174">
        <v>1</v>
      </c>
    </row>
    <row r="14" spans="1:8">
      <c r="A14" s="174"/>
      <c r="B14" s="173"/>
      <c r="C14" s="18"/>
      <c r="D14" s="173"/>
    </row>
    <row r="15" spans="1:8">
      <c r="A15" s="174"/>
      <c r="B15" s="173"/>
      <c r="C15" s="18"/>
      <c r="D15" s="173"/>
    </row>
    <row r="16" spans="1:8">
      <c r="A16" s="174"/>
      <c r="B16" s="173"/>
      <c r="C16" s="18"/>
      <c r="D16" s="173"/>
    </row>
    <row r="17" spans="1:4">
      <c r="A17" s="174"/>
      <c r="B17" s="173"/>
      <c r="C17" s="18"/>
      <c r="D17" s="173"/>
    </row>
    <row r="18" spans="1:4">
      <c r="A18" s="174"/>
      <c r="B18" s="173"/>
      <c r="C18" s="18"/>
      <c r="D18" s="173"/>
    </row>
    <row r="19" spans="1:4">
      <c r="A19" s="174"/>
      <c r="B19" s="173"/>
      <c r="C19" s="18"/>
      <c r="D19" s="173"/>
    </row>
    <row r="20" spans="1:4">
      <c r="A20" s="174"/>
      <c r="B20" s="173"/>
      <c r="C20" s="18"/>
      <c r="D20" s="173"/>
    </row>
    <row r="21" spans="1:4">
      <c r="A21" s="174"/>
      <c r="B21" s="173"/>
      <c r="C21" s="18"/>
      <c r="D21" s="173"/>
    </row>
    <row r="22" spans="1:4">
      <c r="A22" s="174"/>
      <c r="B22" s="173"/>
      <c r="C22" s="18"/>
      <c r="D22" s="173"/>
    </row>
    <row r="23" spans="1:4">
      <c r="A23" s="174"/>
      <c r="B23" s="173"/>
      <c r="C23" s="18"/>
      <c r="D23" s="173"/>
    </row>
    <row r="24" spans="1:4">
      <c r="A24" s="174"/>
      <c r="B24" s="173"/>
      <c r="C24" s="18"/>
      <c r="D24" s="173"/>
    </row>
    <row r="25" spans="1:4">
      <c r="A25" s="174"/>
      <c r="B25" s="173"/>
      <c r="C25" s="18"/>
      <c r="D25" s="173"/>
    </row>
    <row r="26" spans="1:4">
      <c r="A26" s="174"/>
      <c r="B26" s="173"/>
      <c r="C26" s="18"/>
      <c r="D26" s="173"/>
    </row>
    <row r="27" spans="1:4">
      <c r="A27" s="174"/>
      <c r="B27" s="173"/>
      <c r="C27" s="18"/>
      <c r="D27" s="173"/>
    </row>
    <row r="28" spans="1:4">
      <c r="A28" s="174"/>
      <c r="B28" s="173"/>
      <c r="C28" s="18"/>
      <c r="D28" s="173"/>
    </row>
    <row r="29" spans="1:4">
      <c r="A29" s="174"/>
      <c r="B29" s="173"/>
      <c r="C29" s="18"/>
      <c r="D29" s="173"/>
    </row>
    <row r="30" spans="1:4">
      <c r="A30" s="174"/>
      <c r="B30" s="173"/>
      <c r="C30" s="18"/>
      <c r="D30" s="173"/>
    </row>
    <row r="31" spans="1:4">
      <c r="A31" s="174"/>
      <c r="B31" s="173"/>
      <c r="C31" s="18"/>
      <c r="D31" s="173"/>
    </row>
    <row r="32" spans="1:4">
      <c r="A32" s="174"/>
      <c r="B32" s="173"/>
      <c r="C32" s="18"/>
      <c r="D32" s="173"/>
    </row>
    <row r="33" spans="1:5">
      <c r="A33" s="174"/>
      <c r="B33" s="173"/>
      <c r="C33" s="18"/>
      <c r="D33" s="173"/>
    </row>
    <row r="34" spans="1:5">
      <c r="A34" s="174"/>
      <c r="B34" s="173"/>
      <c r="C34" s="18"/>
      <c r="D34" s="173"/>
    </row>
    <row r="35" spans="1:5">
      <c r="A35" s="174"/>
      <c r="B35" s="173"/>
      <c r="C35" s="18"/>
      <c r="D35" s="173"/>
    </row>
    <row r="36" spans="1:5">
      <c r="A36" s="174"/>
      <c r="B36" s="173"/>
      <c r="C36" s="18"/>
      <c r="D36" s="173"/>
    </row>
    <row r="37" spans="1:5">
      <c r="A37" s="174"/>
      <c r="B37" s="173"/>
      <c r="C37" s="18"/>
      <c r="D37" s="173"/>
    </row>
    <row r="38" spans="1:5">
      <c r="A38" s="174"/>
      <c r="B38" s="173"/>
      <c r="C38" s="18"/>
      <c r="D38" s="173"/>
    </row>
    <row r="39" spans="1:5">
      <c r="A39" s="174"/>
      <c r="B39" s="173"/>
      <c r="C39" s="18"/>
      <c r="D39" s="173"/>
    </row>
    <row r="40" spans="1:5">
      <c r="A40" s="174"/>
      <c r="B40" s="173"/>
      <c r="C40" s="18"/>
      <c r="D40" s="173"/>
    </row>
    <row r="41" spans="1:5">
      <c r="A41" s="174"/>
      <c r="B41" s="173"/>
      <c r="C41" s="18"/>
      <c r="D41" s="173"/>
      <c r="E41" s="192"/>
    </row>
    <row r="42" spans="1:5">
      <c r="A42" s="174"/>
      <c r="B42" s="173"/>
      <c r="C42" s="193"/>
      <c r="D42" s="173"/>
    </row>
    <row r="43" spans="1:5">
      <c r="A43" s="174"/>
      <c r="B43" s="173"/>
      <c r="C43" s="18"/>
      <c r="D43" s="173"/>
    </row>
    <row r="44" spans="1:5">
      <c r="A44" s="174"/>
      <c r="B44" s="173"/>
      <c r="C44" s="18"/>
      <c r="D44" s="173"/>
    </row>
    <row r="45" spans="1:5">
      <c r="A45" s="174"/>
      <c r="B45" s="173"/>
      <c r="C45" s="18"/>
      <c r="D45" s="173"/>
    </row>
    <row r="46" spans="1:5">
      <c r="A46" s="174"/>
      <c r="B46" s="173"/>
      <c r="C46" s="18"/>
      <c r="D46" s="173"/>
    </row>
    <row r="47" spans="1:5">
      <c r="A47" s="174"/>
      <c r="B47" s="173"/>
      <c r="C47" s="18"/>
      <c r="D47" s="173"/>
    </row>
    <row r="48" spans="1:5">
      <c r="A48" s="174"/>
      <c r="B48" s="173"/>
      <c r="C48" s="18"/>
      <c r="D48" s="173"/>
    </row>
    <row r="49" spans="1:4">
      <c r="A49" s="174"/>
      <c r="B49" s="173"/>
      <c r="D49" s="173"/>
    </row>
    <row r="50" spans="1:4">
      <c r="A50" s="174"/>
      <c r="B50" s="173"/>
      <c r="D50" s="173"/>
    </row>
    <row r="51" spans="1:4">
      <c r="A51" s="174"/>
      <c r="B51" s="173"/>
      <c r="D51" s="173"/>
    </row>
    <row r="52" spans="1:4">
      <c r="A52" s="174"/>
      <c r="B52" s="173"/>
      <c r="D52" s="173"/>
    </row>
    <row r="53" spans="1:4">
      <c r="A53" s="174"/>
      <c r="B53" s="173"/>
      <c r="D53" s="173"/>
    </row>
    <row r="54" spans="1:4">
      <c r="A54" s="174"/>
      <c r="B54" s="173"/>
      <c r="D54" s="173"/>
    </row>
    <row r="55" spans="1:4">
      <c r="A55" s="174"/>
      <c r="B55" s="173"/>
      <c r="D55" s="173"/>
    </row>
    <row r="56" spans="1:4">
      <c r="A56" s="174"/>
      <c r="B56" s="173"/>
      <c r="C56" s="18"/>
      <c r="D56" s="173"/>
    </row>
    <row r="57" spans="1:4">
      <c r="A57" s="174"/>
      <c r="C57" s="18"/>
      <c r="D57" s="173"/>
    </row>
    <row r="58" spans="1:4">
      <c r="A58" s="174"/>
      <c r="B58" s="173"/>
      <c r="C58" s="18"/>
      <c r="D58" s="173"/>
    </row>
    <row r="59" spans="1:4">
      <c r="A59" s="174"/>
      <c r="B59" s="173"/>
      <c r="C59" s="18"/>
      <c r="D59" s="173"/>
    </row>
    <row r="60" spans="1:4">
      <c r="A60" s="174"/>
      <c r="B60" s="173"/>
      <c r="C60" s="18"/>
      <c r="D60" s="173"/>
    </row>
    <row r="61" spans="1:4">
      <c r="A61" s="174"/>
      <c r="B61" s="173"/>
      <c r="C61" s="18"/>
      <c r="D61" s="173"/>
    </row>
    <row r="62" spans="1:4">
      <c r="A62" s="174"/>
      <c r="B62" s="173"/>
      <c r="C62" s="18"/>
      <c r="D62" s="173"/>
    </row>
    <row r="63" spans="1:4">
      <c r="A63" s="174"/>
      <c r="B63" s="173"/>
      <c r="C63" s="18"/>
      <c r="D63" s="173"/>
    </row>
    <row r="64" spans="1:4">
      <c r="A64" s="174"/>
      <c r="B64" s="173"/>
      <c r="C64" s="18"/>
      <c r="D64" s="173"/>
    </row>
    <row r="65" spans="1:4">
      <c r="A65" s="174"/>
      <c r="B65" s="173"/>
      <c r="C65" s="18"/>
      <c r="D65" s="173"/>
    </row>
    <row r="66" spans="1:4">
      <c r="A66" s="174"/>
      <c r="B66" s="173"/>
      <c r="C66" s="18"/>
      <c r="D66" s="173"/>
    </row>
    <row r="67" spans="1:4">
      <c r="A67" s="174"/>
      <c r="B67" s="173"/>
      <c r="C67" s="18"/>
      <c r="D67" s="173"/>
    </row>
    <row r="68" spans="1:4">
      <c r="A68" s="174"/>
      <c r="B68" s="173"/>
      <c r="C68" s="18"/>
      <c r="D68" s="173"/>
    </row>
    <row r="69" spans="1:4">
      <c r="A69" s="174"/>
      <c r="B69" s="173"/>
      <c r="C69" s="18"/>
      <c r="D69" s="173"/>
    </row>
    <row r="70" spans="1:4">
      <c r="A70" s="174"/>
      <c r="B70" s="173"/>
      <c r="C70" s="18"/>
      <c r="D70" s="173"/>
    </row>
    <row r="71" spans="1:4">
      <c r="A71" s="174"/>
      <c r="B71" s="173"/>
      <c r="C71" s="18"/>
      <c r="D71" s="173"/>
    </row>
    <row r="72" spans="1:4">
      <c r="A72" s="174"/>
      <c r="B72" s="173"/>
      <c r="C72" s="18"/>
      <c r="D72" s="173"/>
    </row>
    <row r="73" spans="1:4">
      <c r="A73" s="174"/>
      <c r="B73" s="173"/>
      <c r="C73" s="18"/>
      <c r="D73" s="173"/>
    </row>
    <row r="74" spans="1:4">
      <c r="A74" s="174"/>
      <c r="B74" s="173"/>
      <c r="C74" s="18"/>
      <c r="D74" s="173"/>
    </row>
    <row r="75" spans="1:4">
      <c r="A75" s="174"/>
      <c r="B75" s="173"/>
      <c r="C75" s="18"/>
      <c r="D75" s="173"/>
    </row>
    <row r="76" spans="1:4">
      <c r="A76" s="174"/>
      <c r="B76" s="173"/>
      <c r="C76" s="18"/>
      <c r="D76" s="173"/>
    </row>
    <row r="77" spans="1:4">
      <c r="A77" s="174"/>
      <c r="B77" s="173"/>
      <c r="C77" s="18"/>
      <c r="D77" s="173"/>
    </row>
    <row r="78" spans="1:4">
      <c r="A78" s="174"/>
      <c r="B78" s="173"/>
      <c r="C78" s="18"/>
      <c r="D78" s="173"/>
    </row>
    <row r="79" spans="1:4">
      <c r="A79" s="174"/>
      <c r="B79" s="173"/>
      <c r="C79" s="18"/>
      <c r="D79" s="173"/>
    </row>
    <row r="80" spans="1:4">
      <c r="A80" s="174"/>
      <c r="B80" s="173"/>
      <c r="C80" s="18"/>
      <c r="D80" s="173"/>
    </row>
    <row r="81" spans="1:4">
      <c r="A81" s="174"/>
      <c r="B81" s="173"/>
      <c r="C81" s="18"/>
      <c r="D81" s="173"/>
    </row>
    <row r="82" spans="1:4">
      <c r="A82" s="174"/>
      <c r="B82" s="173"/>
      <c r="C82" s="18"/>
      <c r="D82" s="173"/>
    </row>
    <row r="83" spans="1:4">
      <c r="A83" s="174"/>
      <c r="B83" s="173"/>
      <c r="C83" s="18"/>
      <c r="D83" s="173"/>
    </row>
    <row r="84" spans="1:4">
      <c r="A84" s="174"/>
      <c r="B84" s="173"/>
      <c r="C84" s="18"/>
      <c r="D84" s="173"/>
    </row>
    <row r="85" spans="1:4">
      <c r="A85" s="174"/>
      <c r="B85" s="173"/>
      <c r="C85" s="18"/>
      <c r="D85" s="173"/>
    </row>
    <row r="86" spans="1:4">
      <c r="A86" s="174"/>
      <c r="B86" s="173"/>
      <c r="C86" s="18"/>
      <c r="D86" s="173"/>
    </row>
    <row r="87" spans="1:4">
      <c r="A87" s="174"/>
      <c r="B87" s="173"/>
      <c r="C87" s="18"/>
      <c r="D87" s="173"/>
    </row>
    <row r="88" spans="1:4">
      <c r="A88" s="174"/>
      <c r="B88" s="173"/>
      <c r="C88" s="18"/>
      <c r="D88" s="173"/>
    </row>
    <row r="89" spans="1:4">
      <c r="A89" s="174"/>
      <c r="B89" s="173"/>
      <c r="C89" s="18"/>
      <c r="D89" s="173"/>
    </row>
    <row r="90" spans="1:4">
      <c r="A90" s="174"/>
      <c r="B90" s="173"/>
      <c r="C90" s="18"/>
      <c r="D90" s="173"/>
    </row>
    <row r="91" spans="1:4">
      <c r="A91" s="174"/>
      <c r="B91" s="173"/>
      <c r="C91" s="18"/>
      <c r="D91" s="173"/>
    </row>
    <row r="92" spans="1:4">
      <c r="A92" s="174"/>
      <c r="B92" s="173"/>
      <c r="C92" s="18"/>
      <c r="D92" s="173"/>
    </row>
    <row r="93" spans="1:4">
      <c r="A93" s="174"/>
      <c r="B93" s="173"/>
      <c r="C93" s="18"/>
      <c r="D93" s="173"/>
    </row>
    <row r="94" spans="1:4">
      <c r="A94" s="174"/>
      <c r="B94" s="173"/>
      <c r="C94" s="18"/>
      <c r="D94" s="173"/>
    </row>
    <row r="95" spans="1:4">
      <c r="A95" s="174"/>
      <c r="B95" s="173"/>
      <c r="C95" s="18"/>
      <c r="D95" s="173"/>
    </row>
    <row r="96" spans="1:4">
      <c r="A96" s="174"/>
      <c r="B96" s="173"/>
      <c r="C96" s="18"/>
      <c r="D96" s="173"/>
    </row>
    <row r="97" spans="1:4">
      <c r="A97" s="174"/>
      <c r="B97" s="173"/>
      <c r="C97" s="18"/>
      <c r="D97" s="173"/>
    </row>
    <row r="98" spans="1:4">
      <c r="A98" s="174"/>
      <c r="B98" s="173"/>
      <c r="C98" s="18"/>
      <c r="D98" s="173"/>
    </row>
    <row r="99" spans="1:4">
      <c r="A99" s="174"/>
      <c r="B99" s="173"/>
      <c r="C99" s="18"/>
      <c r="D99" s="173"/>
    </row>
    <row r="100" spans="1:4">
      <c r="A100" s="174"/>
      <c r="B100" s="173"/>
      <c r="C100" s="18"/>
      <c r="D100" s="173"/>
    </row>
    <row r="101" spans="1:4">
      <c r="A101" s="174"/>
      <c r="B101" s="173"/>
      <c r="C101" s="18"/>
      <c r="D101" s="173"/>
    </row>
    <row r="102" spans="1:4">
      <c r="A102" s="174"/>
      <c r="B102" s="173"/>
      <c r="C102" s="18"/>
      <c r="D102" s="173"/>
    </row>
    <row r="103" spans="1:4">
      <c r="A103" s="174"/>
      <c r="B103" s="173"/>
      <c r="C103" s="18"/>
      <c r="D103" s="173"/>
    </row>
    <row r="104" spans="1:4">
      <c r="A104" s="174"/>
      <c r="B104" s="173"/>
      <c r="C104" s="18"/>
      <c r="D104" s="173"/>
    </row>
    <row r="105" spans="1:4">
      <c r="A105" s="174"/>
      <c r="B105" s="173"/>
      <c r="C105" s="18"/>
      <c r="D105" s="173"/>
    </row>
    <row r="106" spans="1:4">
      <c r="A106" s="174"/>
      <c r="B106" s="173"/>
      <c r="C106" s="18"/>
      <c r="D106" s="173"/>
    </row>
    <row r="107" spans="1:4">
      <c r="A107" s="174"/>
      <c r="B107" s="173"/>
      <c r="C107" s="18"/>
      <c r="D107" s="173"/>
    </row>
    <row r="108" spans="1:4">
      <c r="A108" s="174"/>
      <c r="B108" s="173"/>
      <c r="C108" s="18"/>
      <c r="D108" s="173"/>
    </row>
    <row r="109" spans="1:4">
      <c r="A109" s="174"/>
      <c r="B109" s="173"/>
      <c r="C109" s="18"/>
      <c r="D109" s="173"/>
    </row>
    <row r="110" spans="1:4">
      <c r="A110" s="174"/>
      <c r="B110" s="173"/>
      <c r="C110" s="18"/>
      <c r="D110" s="173"/>
    </row>
    <row r="111" spans="1:4">
      <c r="A111" s="174"/>
      <c r="B111" s="173"/>
      <c r="C111" s="18"/>
      <c r="D111" s="173"/>
    </row>
    <row r="112" spans="1:4">
      <c r="A112" s="174"/>
      <c r="B112" s="173"/>
      <c r="C112" s="18"/>
      <c r="D112" s="173"/>
    </row>
    <row r="113" spans="1:4">
      <c r="A113" s="174"/>
      <c r="B113" s="173"/>
      <c r="C113" s="18"/>
      <c r="D113" s="173"/>
    </row>
    <row r="114" spans="1:4">
      <c r="A114" s="174"/>
      <c r="B114" s="173"/>
      <c r="C114" s="18"/>
      <c r="D114" s="173"/>
    </row>
    <row r="115" spans="1:4">
      <c r="A115" s="174"/>
      <c r="B115" s="173"/>
      <c r="C115" s="18"/>
      <c r="D115" s="173"/>
    </row>
    <row r="116" spans="1:4">
      <c r="A116" s="174"/>
      <c r="B116" s="173"/>
      <c r="C116" s="18"/>
      <c r="D116" s="173"/>
    </row>
    <row r="117" spans="1:4">
      <c r="A117" s="174"/>
      <c r="B117" s="173"/>
      <c r="C117" s="18"/>
      <c r="D117" s="173"/>
    </row>
    <row r="118" spans="1:4">
      <c r="A118" s="174"/>
      <c r="B118" s="173"/>
      <c r="C118" s="18"/>
      <c r="D118" s="173"/>
    </row>
    <row r="119" spans="1:4">
      <c r="A119" s="174"/>
      <c r="B119" s="173"/>
      <c r="C119" s="18"/>
      <c r="D119" s="173"/>
    </row>
    <row r="120" spans="1:4">
      <c r="A120" s="174"/>
      <c r="B120" s="173"/>
      <c r="C120" s="18"/>
      <c r="D120" s="173"/>
    </row>
    <row r="121" spans="1:4">
      <c r="A121" s="174"/>
      <c r="B121" s="173"/>
      <c r="C121" s="18"/>
      <c r="D121" s="173"/>
    </row>
    <row r="122" spans="1:4">
      <c r="A122" s="174"/>
      <c r="B122" s="173"/>
      <c r="C122" s="18"/>
      <c r="D122" s="173"/>
    </row>
    <row r="123" spans="1:4">
      <c r="A123" s="174"/>
      <c r="B123" s="173"/>
      <c r="C123" s="18"/>
      <c r="D123" s="173"/>
    </row>
    <row r="124" spans="1:4">
      <c r="A124" s="174"/>
      <c r="B124" s="173"/>
      <c r="C124" s="18"/>
      <c r="D124" s="173"/>
    </row>
    <row r="125" spans="1:4">
      <c r="A125" s="174"/>
      <c r="B125" s="173"/>
      <c r="C125" s="18"/>
      <c r="D125" s="173"/>
    </row>
    <row r="126" spans="1:4">
      <c r="A126" s="174"/>
      <c r="B126" s="173"/>
      <c r="C126" s="18"/>
      <c r="D126" s="173"/>
    </row>
    <row r="127" spans="1:4">
      <c r="A127" s="174"/>
      <c r="B127" s="173"/>
      <c r="C127" s="18"/>
      <c r="D127" s="173"/>
    </row>
    <row r="128" spans="1:4">
      <c r="A128" s="174"/>
      <c r="B128" s="173"/>
      <c r="C128" s="18"/>
      <c r="D128" s="173"/>
    </row>
    <row r="129" spans="1:4">
      <c r="A129" s="174"/>
      <c r="B129" s="173"/>
      <c r="C129" s="18"/>
      <c r="D129" s="173"/>
    </row>
    <row r="130" spans="1:4">
      <c r="A130" s="174"/>
      <c r="B130" s="173"/>
      <c r="C130" s="18"/>
      <c r="D130" s="173"/>
    </row>
    <row r="131" spans="1:4">
      <c r="A131" s="174"/>
      <c r="B131" s="173"/>
      <c r="C131" s="18"/>
      <c r="D131" s="173"/>
    </row>
    <row r="132" spans="1:4">
      <c r="A132" s="174"/>
      <c r="B132" s="173"/>
      <c r="C132" s="18"/>
      <c r="D132" s="173"/>
    </row>
    <row r="133" spans="1:4">
      <c r="A133" s="174"/>
      <c r="B133" s="173"/>
      <c r="C133" s="18"/>
      <c r="D133" s="173"/>
    </row>
    <row r="134" spans="1:4">
      <c r="A134" s="174"/>
      <c r="B134" s="173"/>
      <c r="C134" s="18"/>
      <c r="D134" s="173"/>
    </row>
    <row r="135" spans="1:4">
      <c r="A135" s="174"/>
      <c r="B135" s="173"/>
      <c r="C135" s="18"/>
      <c r="D135" s="173"/>
    </row>
    <row r="136" spans="1:4">
      <c r="A136" s="174"/>
      <c r="B136" s="173"/>
      <c r="C136" s="18"/>
      <c r="D136" s="173"/>
    </row>
    <row r="137" spans="1:4">
      <c r="A137" s="174"/>
      <c r="B137" s="173"/>
      <c r="C137" s="18"/>
      <c r="D137" s="173"/>
    </row>
    <row r="138" spans="1:4">
      <c r="A138" s="174"/>
      <c r="B138" s="173"/>
      <c r="C138" s="18"/>
      <c r="D138" s="173"/>
    </row>
    <row r="139" spans="1:4">
      <c r="A139" s="174"/>
      <c r="B139" s="173"/>
      <c r="C139" s="18"/>
      <c r="D139" s="173"/>
    </row>
    <row r="140" spans="1:4">
      <c r="A140" s="174"/>
      <c r="B140" s="173"/>
      <c r="C140" s="18"/>
      <c r="D140" s="173"/>
    </row>
    <row r="141" spans="1:4">
      <c r="A141" s="174"/>
      <c r="B141" s="173"/>
      <c r="C141" s="18"/>
      <c r="D141" s="173"/>
    </row>
    <row r="142" spans="1:4">
      <c r="A142" s="174"/>
      <c r="B142" s="173"/>
      <c r="C142" s="18"/>
      <c r="D142" s="173"/>
    </row>
    <row r="143" spans="1:4">
      <c r="A143" s="174"/>
      <c r="B143" s="173"/>
      <c r="C143" s="18"/>
      <c r="D143" s="173"/>
    </row>
    <row r="144" spans="1:4">
      <c r="A144" s="174"/>
      <c r="B144" s="173"/>
      <c r="C144" s="18"/>
      <c r="D144" s="173"/>
    </row>
    <row r="145" spans="1:4">
      <c r="A145" s="174"/>
      <c r="B145" s="173"/>
      <c r="C145" s="18"/>
      <c r="D145" s="173"/>
    </row>
    <row r="146" spans="1:4">
      <c r="A146" s="174"/>
      <c r="B146" s="173"/>
      <c r="C146" s="18"/>
      <c r="D146" s="173"/>
    </row>
    <row r="147" spans="1:4">
      <c r="A147" s="174"/>
      <c r="B147" s="173"/>
      <c r="C147" s="18"/>
      <c r="D147" s="173"/>
    </row>
    <row r="148" spans="1:4">
      <c r="A148" s="174"/>
      <c r="B148" s="173"/>
      <c r="C148" s="18"/>
      <c r="D148" s="173"/>
    </row>
    <row r="149" spans="1:4">
      <c r="A149" s="174"/>
      <c r="B149" s="173"/>
      <c r="C149" s="18"/>
      <c r="D149" s="173"/>
    </row>
    <row r="150" spans="1:4">
      <c r="A150" s="174"/>
      <c r="B150" s="173"/>
      <c r="C150" s="18"/>
      <c r="D150" s="173"/>
    </row>
    <row r="151" spans="1:4">
      <c r="A151" s="174"/>
      <c r="B151" s="173"/>
      <c r="C151" s="18"/>
      <c r="D151" s="173"/>
    </row>
    <row r="152" spans="1:4">
      <c r="A152" s="174"/>
      <c r="B152" s="173"/>
      <c r="C152" s="18"/>
      <c r="D152" s="173"/>
    </row>
    <row r="153" spans="1:4">
      <c r="A153" s="174"/>
      <c r="B153" s="173"/>
      <c r="C153" s="18"/>
      <c r="D153" s="173"/>
    </row>
    <row r="154" spans="1:4">
      <c r="A154" s="174"/>
      <c r="B154" s="173"/>
      <c r="C154" s="18"/>
      <c r="D154" s="173"/>
    </row>
    <row r="155" spans="1:4">
      <c r="A155" s="174"/>
      <c r="B155" s="173"/>
      <c r="C155" s="18"/>
      <c r="D155" s="173"/>
    </row>
    <row r="156" spans="1:4">
      <c r="A156" s="174"/>
      <c r="B156" s="173"/>
      <c r="C156" s="18"/>
      <c r="D156" s="173"/>
    </row>
    <row r="157" spans="1:4">
      <c r="A157" s="174"/>
      <c r="B157" s="173"/>
      <c r="C157" s="18"/>
      <c r="D157" s="173"/>
    </row>
    <row r="158" spans="1:4">
      <c r="A158" s="174"/>
      <c r="B158" s="173"/>
      <c r="C158" s="18"/>
      <c r="D158" s="173"/>
    </row>
    <row r="159" spans="1:4">
      <c r="A159" s="174"/>
      <c r="B159" s="173"/>
      <c r="C159" s="18"/>
      <c r="D159" s="173"/>
    </row>
    <row r="160" spans="1:4">
      <c r="A160" s="174"/>
      <c r="B160" s="173"/>
      <c r="C160" s="18"/>
      <c r="D160" s="173"/>
    </row>
    <row r="161" spans="1:4">
      <c r="A161" s="174"/>
      <c r="B161" s="173"/>
      <c r="C161" s="18"/>
      <c r="D161" s="173"/>
    </row>
    <row r="162" spans="1:4">
      <c r="A162" s="174"/>
      <c r="B162" s="173"/>
      <c r="C162" s="18"/>
      <c r="D162" s="173"/>
    </row>
    <row r="163" spans="1:4">
      <c r="A163" s="174"/>
      <c r="B163" s="173"/>
      <c r="C163" s="18"/>
      <c r="D163" s="173"/>
    </row>
    <row r="164" spans="1:4">
      <c r="A164" s="174"/>
      <c r="B164" s="173"/>
      <c r="C164" s="18"/>
      <c r="D164" s="173"/>
    </row>
    <row r="165" spans="1:4">
      <c r="A165" s="174"/>
      <c r="B165" s="173"/>
      <c r="C165" s="18"/>
      <c r="D165" s="173"/>
    </row>
    <row r="166" spans="1:4">
      <c r="A166" s="174"/>
      <c r="B166" s="173"/>
      <c r="C166" s="18"/>
      <c r="D166" s="173"/>
    </row>
    <row r="167" spans="1:4">
      <c r="A167" s="174"/>
      <c r="B167" s="173"/>
      <c r="C167" s="18"/>
      <c r="D167" s="173"/>
    </row>
    <row r="168" spans="1:4">
      <c r="A168" s="174"/>
      <c r="B168" s="173"/>
      <c r="C168" s="18"/>
      <c r="D168" s="173"/>
    </row>
    <row r="169" spans="1:4">
      <c r="A169" s="174"/>
      <c r="B169" s="173"/>
      <c r="C169" s="18"/>
      <c r="D169" s="173"/>
    </row>
    <row r="170" spans="1:4">
      <c r="A170" s="174"/>
      <c r="B170" s="173"/>
      <c r="C170" s="18"/>
      <c r="D170" s="173"/>
    </row>
    <row r="171" spans="1:4">
      <c r="A171" s="174"/>
      <c r="B171" s="173"/>
      <c r="C171" s="18"/>
      <c r="D171" s="173"/>
    </row>
    <row r="172" spans="1:4">
      <c r="A172" s="174"/>
      <c r="B172" s="173"/>
      <c r="C172" s="18"/>
      <c r="D172" s="173"/>
    </row>
    <row r="173" spans="1:4">
      <c r="A173" s="174"/>
      <c r="B173" s="173"/>
      <c r="C173" s="18"/>
      <c r="D173" s="173"/>
    </row>
    <row r="174" spans="1:4">
      <c r="A174" s="174"/>
      <c r="B174" s="173"/>
      <c r="C174" s="18"/>
      <c r="D174" s="173"/>
    </row>
    <row r="175" spans="1:4">
      <c r="A175" s="174"/>
      <c r="B175" s="173"/>
      <c r="C175" s="18"/>
      <c r="D175" s="173"/>
    </row>
    <row r="176" spans="1:4">
      <c r="A176" s="174"/>
      <c r="B176" s="173"/>
      <c r="C176" s="18"/>
      <c r="D176" s="173"/>
    </row>
    <row r="177" spans="1:4">
      <c r="A177" s="174"/>
      <c r="B177" s="173"/>
      <c r="C177" s="18"/>
      <c r="D177" s="173"/>
    </row>
    <row r="178" spans="1:4">
      <c r="A178" s="174"/>
      <c r="B178" s="173"/>
      <c r="C178" s="18"/>
      <c r="D178" s="173"/>
    </row>
    <row r="179" spans="1:4">
      <c r="A179" s="174"/>
      <c r="B179" s="173"/>
      <c r="C179" s="18"/>
      <c r="D179" s="173"/>
    </row>
    <row r="180" spans="1:4">
      <c r="A180" s="174"/>
      <c r="B180" s="173"/>
      <c r="C180" s="18"/>
      <c r="D180" s="173"/>
    </row>
    <row r="181" spans="1:4">
      <c r="A181" s="174"/>
      <c r="B181" s="173"/>
      <c r="C181" s="18"/>
      <c r="D181" s="173"/>
    </row>
    <row r="182" spans="1:4">
      <c r="A182" s="174"/>
      <c r="B182" s="173"/>
      <c r="C182" s="18"/>
      <c r="D182" s="173"/>
    </row>
    <row r="183" spans="1:4">
      <c r="A183" s="174"/>
      <c r="B183" s="173"/>
      <c r="C183" s="18"/>
      <c r="D183" s="173"/>
    </row>
    <row r="184" spans="1:4">
      <c r="A184" s="174"/>
      <c r="B184" s="173"/>
      <c r="C184" s="18"/>
      <c r="D184" s="173"/>
    </row>
    <row r="185" spans="1:4">
      <c r="A185" s="174"/>
      <c r="B185" s="173"/>
      <c r="C185" s="18"/>
      <c r="D185" s="173"/>
    </row>
    <row r="186" spans="1:4">
      <c r="A186" s="174"/>
      <c r="B186" s="173"/>
      <c r="C186" s="18"/>
      <c r="D186" s="173"/>
    </row>
    <row r="187" spans="1:4">
      <c r="A187" s="174"/>
      <c r="B187" s="173"/>
      <c r="C187" s="18"/>
      <c r="D187" s="173"/>
    </row>
    <row r="188" spans="1:4">
      <c r="A188" s="174"/>
      <c r="B188" s="173"/>
      <c r="C188" s="18"/>
      <c r="D188" s="173"/>
    </row>
    <row r="189" spans="1:4">
      <c r="A189" s="174"/>
      <c r="B189" s="173"/>
      <c r="C189" s="18"/>
      <c r="D189" s="173"/>
    </row>
    <row r="190" spans="1:4">
      <c r="A190" s="174"/>
      <c r="B190" s="173"/>
      <c r="C190" s="18"/>
      <c r="D190" s="173"/>
    </row>
    <row r="191" spans="1:4">
      <c r="A191" s="174"/>
      <c r="B191" s="173"/>
      <c r="C191" s="18"/>
      <c r="D191" s="173"/>
    </row>
    <row r="192" spans="1:4">
      <c r="A192" s="174"/>
      <c r="B192" s="173"/>
      <c r="C192" s="18"/>
      <c r="D192" s="173"/>
    </row>
    <row r="193" spans="1:4">
      <c r="A193" s="174"/>
      <c r="B193" s="173"/>
      <c r="C193" s="18"/>
      <c r="D193" s="173"/>
    </row>
    <row r="194" spans="1:4">
      <c r="A194" s="174"/>
      <c r="B194" s="173"/>
      <c r="C194" s="18"/>
      <c r="D194" s="173"/>
    </row>
    <row r="195" spans="1:4">
      <c r="A195" s="174"/>
      <c r="B195" s="173"/>
      <c r="C195" s="18"/>
      <c r="D195" s="173"/>
    </row>
    <row r="196" spans="1:4">
      <c r="A196" s="174"/>
      <c r="B196" s="173"/>
      <c r="C196" s="18"/>
      <c r="D196" s="173"/>
    </row>
    <row r="197" spans="1:4">
      <c r="A197" s="174"/>
      <c r="B197" s="173"/>
      <c r="C197" s="18"/>
      <c r="D197" s="173"/>
    </row>
    <row r="198" spans="1:4">
      <c r="A198" s="174"/>
      <c r="B198" s="173"/>
      <c r="C198" s="18"/>
      <c r="D198" s="173"/>
    </row>
    <row r="199" spans="1:4">
      <c r="A199" s="174"/>
      <c r="B199" s="173"/>
      <c r="C199" s="18"/>
      <c r="D199" s="173"/>
    </row>
    <row r="200" spans="1:4">
      <c r="A200" s="174"/>
      <c r="B200" s="173"/>
      <c r="C200" s="18"/>
      <c r="D200" s="173"/>
    </row>
    <row r="201" spans="1:4">
      <c r="A201" s="174"/>
      <c r="B201" s="173"/>
      <c r="C201" s="18"/>
      <c r="D201" s="173"/>
    </row>
    <row r="202" spans="1:4">
      <c r="A202" s="174"/>
      <c r="B202" s="173"/>
      <c r="C202" s="18"/>
      <c r="D202" s="173"/>
    </row>
    <row r="203" spans="1:4">
      <c r="A203" s="174"/>
      <c r="B203" s="173"/>
      <c r="C203" s="18"/>
      <c r="D203" s="173"/>
    </row>
    <row r="204" spans="1:4">
      <c r="A204" s="174"/>
      <c r="B204" s="173"/>
      <c r="C204" s="18"/>
      <c r="D204" s="173"/>
    </row>
    <row r="205" spans="1:4">
      <c r="A205" s="174"/>
      <c r="B205" s="173"/>
      <c r="C205" s="18"/>
      <c r="D205" s="173"/>
    </row>
    <row r="206" spans="1:4">
      <c r="A206" s="174"/>
      <c r="B206" s="173"/>
      <c r="C206" s="18"/>
      <c r="D206" s="173"/>
    </row>
    <row r="207" spans="1:4">
      <c r="A207" s="174"/>
      <c r="B207" s="173"/>
      <c r="C207" s="18"/>
      <c r="D207" s="173"/>
    </row>
    <row r="208" spans="1:4">
      <c r="A208" s="174"/>
      <c r="B208" s="173"/>
      <c r="C208" s="18"/>
      <c r="D208" s="173"/>
    </row>
    <row r="209" spans="1:4">
      <c r="A209" s="174"/>
      <c r="B209" s="173"/>
      <c r="C209" s="18"/>
      <c r="D209" s="173"/>
    </row>
  </sheetData>
  <sheetProtection sheet="1" objects="1" scenarios="1"/>
  <sortState xmlns:xlrd2="http://schemas.microsoft.com/office/spreadsheetml/2017/richdata2" ref="A10:E100">
    <sortCondition ref="A10"/>
  </sortState>
  <printOptions horizontalCentered="1" gridLinesSet="0"/>
  <pageMargins left="0.25" right="0.25" top="0.5" bottom="0.75" header="0" footer="0.25"/>
  <pageSetup fitToHeight="5" orientation="portrait" horizontalDpi="4294967292" verticalDpi="4294967292" r:id="rId1"/>
  <headerFooter alignWithMargins="0">
    <oddFooter>&amp;L&amp;"Arial,Regular"&amp;A&amp;C&amp;"Arial,Regular"Page &amp;P of &amp;N</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0A8623-C0BB-4085-9688-C8BE65627921}">
  <sheetPr codeName="Sheet15">
    <tabColor indexed="10"/>
  </sheetPr>
  <dimension ref="A1:I214"/>
  <sheetViews>
    <sheetView showGridLines="0" zoomScale="75" workbookViewId="0">
      <selection activeCell="A8" sqref="A8"/>
    </sheetView>
  </sheetViews>
  <sheetFormatPr defaultColWidth="11" defaultRowHeight="15"/>
  <cols>
    <col min="1" max="1" width="8.625" style="203" customWidth="1"/>
    <col min="2" max="2" width="28.125" style="18" customWidth="1"/>
    <col min="3" max="3" width="10.5" style="173" customWidth="1"/>
    <col min="4" max="4" width="14.5" style="167" customWidth="1"/>
    <col min="5" max="5" width="11.375" style="167" customWidth="1"/>
    <col min="6" max="6" width="10.5" style="167" customWidth="1"/>
    <col min="7" max="7" width="6.625" style="196" customWidth="1"/>
    <col min="8" max="16384" width="11" style="101"/>
  </cols>
  <sheetData>
    <row r="1" spans="1:9" s="194" customFormat="1" ht="17.649999999999999">
      <c r="A1" s="29" t="str">
        <f>Competition</f>
        <v>2024 NB Provincials</v>
      </c>
      <c r="B1" s="100"/>
      <c r="C1" s="177"/>
      <c r="D1" s="373">
        <f>COUNTA(D9:D70)</f>
        <v>0</v>
      </c>
      <c r="E1" s="374"/>
      <c r="F1" s="374">
        <f>COUNTIF($I$9:$I$200,"&lt;=35")</f>
        <v>0</v>
      </c>
      <c r="G1" s="103"/>
    </row>
    <row r="2" spans="1:9" ht="17.649999999999999">
      <c r="A2" s="31" t="str">
        <f>Location</f>
        <v>Moncton, NB</v>
      </c>
      <c r="B2" s="100"/>
      <c r="C2" s="181"/>
      <c r="D2" s="103"/>
      <c r="E2" s="374"/>
      <c r="F2" s="374">
        <f>COUNTIF($I$9:$I$200,"&lt;=30")</f>
        <v>0</v>
      </c>
      <c r="G2" s="103"/>
    </row>
    <row r="3" spans="1:9" ht="17.649999999999999">
      <c r="A3" s="31" t="str">
        <f>Dates</f>
        <v>April 27-28, 2024</v>
      </c>
      <c r="B3" s="33"/>
      <c r="C3" s="181"/>
      <c r="D3" s="103"/>
      <c r="E3" s="375"/>
      <c r="F3" s="374">
        <f>COUNTIF($I$9:$I$200,"&lt;=20")</f>
        <v>0</v>
      </c>
      <c r="G3" s="103"/>
    </row>
    <row r="4" spans="1:9" ht="17.649999999999999">
      <c r="A4" s="31" t="str">
        <f>Level</f>
        <v>Provincial</v>
      </c>
      <c r="B4" s="197"/>
      <c r="C4" s="181"/>
      <c r="D4" s="103"/>
      <c r="E4" s="103"/>
      <c r="F4" s="374">
        <f>COUNTIF($I$9:$I$200,"&lt;=12")</f>
        <v>0</v>
      </c>
      <c r="G4" s="376">
        <f>COUNTA(H9:H507)</f>
        <v>0</v>
      </c>
    </row>
    <row r="5" spans="1:9" ht="17.649999999999999">
      <c r="A5" s="31" t="str">
        <f>Category</f>
        <v>BI 15-17</v>
      </c>
    </row>
    <row r="6" spans="1:9" ht="12" customHeight="1">
      <c r="A6" s="31"/>
    </row>
    <row r="7" spans="1:9" ht="20.65">
      <c r="A7" s="198" t="s">
        <v>416</v>
      </c>
      <c r="B7" s="33"/>
      <c r="C7" s="181"/>
      <c r="D7" s="169"/>
      <c r="E7" s="169"/>
      <c r="F7" s="169"/>
      <c r="G7" s="195"/>
    </row>
    <row r="8" spans="1:9" s="104" customFormat="1" ht="53.25" thickBot="1">
      <c r="A8" s="199" t="s">
        <v>43</v>
      </c>
      <c r="B8" s="200" t="s">
        <v>44</v>
      </c>
      <c r="C8" s="484" t="s">
        <v>246</v>
      </c>
      <c r="D8" s="201" t="s">
        <v>98</v>
      </c>
      <c r="E8" s="483" t="s">
        <v>276</v>
      </c>
      <c r="F8" s="201" t="s">
        <v>277</v>
      </c>
      <c r="G8" s="483" t="s">
        <v>278</v>
      </c>
      <c r="H8" s="201" t="s">
        <v>106</v>
      </c>
      <c r="I8" s="202" t="s">
        <v>102</v>
      </c>
    </row>
    <row r="9" spans="1:9" s="204" customFormat="1" ht="17.649999999999999">
      <c r="A9" s="203"/>
      <c r="B9" s="18"/>
      <c r="C9" s="173"/>
      <c r="D9" s="167"/>
      <c r="E9" s="167"/>
      <c r="F9" s="167"/>
      <c r="G9" s="167"/>
      <c r="H9" s="167"/>
      <c r="I9" s="196"/>
    </row>
    <row r="12" spans="1:9">
      <c r="A12" s="101"/>
    </row>
    <row r="21" spans="1:1">
      <c r="A21" s="101"/>
    </row>
    <row r="34" spans="1:1">
      <c r="A34" s="101"/>
    </row>
    <row r="40" spans="1:1">
      <c r="A40" s="205"/>
    </row>
    <row r="53" spans="1:1">
      <c r="A53" s="101"/>
    </row>
    <row r="54" spans="1:1">
      <c r="A54" s="101"/>
    </row>
    <row r="55" spans="1:1">
      <c r="A55" s="101"/>
    </row>
    <row r="56" spans="1:1">
      <c r="A56" s="101"/>
    </row>
    <row r="57" spans="1:1">
      <c r="A57" s="101"/>
    </row>
    <row r="58" spans="1:1">
      <c r="A58" s="101"/>
    </row>
    <row r="59" spans="1:1">
      <c r="A59" s="101"/>
    </row>
    <row r="60" spans="1:1">
      <c r="A60" s="101"/>
    </row>
    <row r="61" spans="1:1">
      <c r="A61" s="101"/>
    </row>
    <row r="62" spans="1:1">
      <c r="A62" s="101"/>
    </row>
    <row r="63" spans="1:1">
      <c r="A63" s="101"/>
    </row>
    <row r="64" spans="1:1">
      <c r="A64" s="101"/>
    </row>
    <row r="65" spans="1:1">
      <c r="A65" s="101"/>
    </row>
    <row r="66" spans="1:1">
      <c r="A66" s="101"/>
    </row>
    <row r="67" spans="1:1">
      <c r="A67" s="101"/>
    </row>
    <row r="68" spans="1:1">
      <c r="A68" s="101"/>
    </row>
    <row r="69" spans="1:1">
      <c r="A69" s="101"/>
    </row>
    <row r="70" spans="1:1">
      <c r="A70" s="101"/>
    </row>
    <row r="71" spans="1:1">
      <c r="A71" s="101"/>
    </row>
    <row r="72" spans="1:1">
      <c r="A72" s="101"/>
    </row>
    <row r="73" spans="1:1">
      <c r="A73" s="101"/>
    </row>
    <row r="74" spans="1:1">
      <c r="A74" s="101"/>
    </row>
    <row r="75" spans="1:1">
      <c r="A75" s="101"/>
    </row>
    <row r="76" spans="1:1">
      <c r="A76" s="101"/>
    </row>
    <row r="77" spans="1:1">
      <c r="A77" s="101"/>
    </row>
    <row r="78" spans="1:1">
      <c r="A78" s="101"/>
    </row>
    <row r="79" spans="1:1">
      <c r="A79" s="101"/>
    </row>
    <row r="80" spans="1:1">
      <c r="A80" s="101"/>
    </row>
    <row r="81" spans="1:1">
      <c r="A81" s="101"/>
    </row>
    <row r="82" spans="1:1">
      <c r="A82" s="101"/>
    </row>
    <row r="83" spans="1:1">
      <c r="A83" s="101"/>
    </row>
    <row r="84" spans="1:1">
      <c r="A84" s="101"/>
    </row>
    <row r="85" spans="1:1">
      <c r="A85" s="101"/>
    </row>
    <row r="86" spans="1:1">
      <c r="A86" s="101"/>
    </row>
    <row r="87" spans="1:1">
      <c r="A87" s="101"/>
    </row>
    <row r="88" spans="1:1">
      <c r="A88" s="101"/>
    </row>
    <row r="89" spans="1:1">
      <c r="A89" s="101"/>
    </row>
    <row r="90" spans="1:1">
      <c r="A90" s="101"/>
    </row>
    <row r="91" spans="1:1">
      <c r="A91" s="101"/>
    </row>
    <row r="92" spans="1:1">
      <c r="A92" s="101"/>
    </row>
    <row r="93" spans="1:1">
      <c r="A93" s="101"/>
    </row>
    <row r="94" spans="1:1">
      <c r="A94" s="101"/>
    </row>
    <row r="95" spans="1:1">
      <c r="A95" s="101"/>
    </row>
    <row r="96" spans="1:1">
      <c r="A96" s="101"/>
    </row>
    <row r="97" spans="1:1">
      <c r="A97" s="101"/>
    </row>
    <row r="98" spans="1:1">
      <c r="A98" s="101"/>
    </row>
    <row r="99" spans="1:1">
      <c r="A99" s="101"/>
    </row>
    <row r="100" spans="1:1">
      <c r="A100" s="101"/>
    </row>
    <row r="101" spans="1:1">
      <c r="A101" s="101"/>
    </row>
    <row r="102" spans="1:1">
      <c r="A102" s="101"/>
    </row>
    <row r="103" spans="1:1">
      <c r="A103" s="101"/>
    </row>
    <row r="104" spans="1:1">
      <c r="A104" s="101"/>
    </row>
    <row r="105" spans="1:1">
      <c r="A105" s="101"/>
    </row>
    <row r="106" spans="1:1">
      <c r="A106" s="101"/>
    </row>
    <row r="107" spans="1:1">
      <c r="A107" s="101"/>
    </row>
    <row r="108" spans="1:1">
      <c r="A108" s="101"/>
    </row>
    <row r="109" spans="1:1">
      <c r="A109" s="101"/>
    </row>
    <row r="110" spans="1:1">
      <c r="A110" s="101"/>
    </row>
    <row r="111" spans="1:1">
      <c r="A111" s="101"/>
    </row>
    <row r="112" spans="1:1">
      <c r="A112" s="101"/>
    </row>
    <row r="113" spans="1:1">
      <c r="A113" s="101"/>
    </row>
    <row r="114" spans="1:1">
      <c r="A114" s="101"/>
    </row>
    <row r="115" spans="1:1">
      <c r="A115" s="101"/>
    </row>
    <row r="116" spans="1:1">
      <c r="A116" s="101"/>
    </row>
    <row r="117" spans="1:1">
      <c r="A117" s="101"/>
    </row>
    <row r="118" spans="1:1">
      <c r="A118" s="101"/>
    </row>
    <row r="119" spans="1:1">
      <c r="A119" s="101"/>
    </row>
    <row r="120" spans="1:1">
      <c r="A120" s="101"/>
    </row>
    <row r="121" spans="1:1">
      <c r="A121" s="101"/>
    </row>
    <row r="122" spans="1:1">
      <c r="A122" s="101"/>
    </row>
    <row r="123" spans="1:1">
      <c r="A123" s="101"/>
    </row>
    <row r="124" spans="1:1">
      <c r="A124" s="101"/>
    </row>
    <row r="125" spans="1:1">
      <c r="A125" s="101"/>
    </row>
    <row r="126" spans="1:1">
      <c r="A126" s="101"/>
    </row>
    <row r="127" spans="1:1">
      <c r="A127" s="101"/>
    </row>
    <row r="128" spans="1:1">
      <c r="A128" s="101"/>
    </row>
    <row r="129" spans="1:1">
      <c r="A129" s="101"/>
    </row>
    <row r="130" spans="1:1">
      <c r="A130" s="101"/>
    </row>
    <row r="131" spans="1:1">
      <c r="A131" s="101"/>
    </row>
    <row r="132" spans="1:1">
      <c r="A132" s="101"/>
    </row>
    <row r="133" spans="1:1">
      <c r="A133" s="101"/>
    </row>
    <row r="134" spans="1:1">
      <c r="A134" s="101"/>
    </row>
    <row r="135" spans="1:1">
      <c r="A135" s="101"/>
    </row>
    <row r="136" spans="1:1">
      <c r="A136" s="101"/>
    </row>
    <row r="137" spans="1:1">
      <c r="A137" s="101"/>
    </row>
    <row r="138" spans="1:1">
      <c r="A138" s="101"/>
    </row>
    <row r="139" spans="1:1">
      <c r="A139" s="101"/>
    </row>
    <row r="140" spans="1:1">
      <c r="A140" s="101"/>
    </row>
    <row r="141" spans="1:1">
      <c r="A141" s="101"/>
    </row>
    <row r="142" spans="1:1">
      <c r="A142" s="101"/>
    </row>
    <row r="143" spans="1:1">
      <c r="A143" s="101"/>
    </row>
    <row r="144" spans="1:1">
      <c r="A144" s="101"/>
    </row>
    <row r="145" spans="1:1">
      <c r="A145" s="101"/>
    </row>
    <row r="146" spans="1:1">
      <c r="A146" s="101"/>
    </row>
    <row r="147" spans="1:1">
      <c r="A147" s="101"/>
    </row>
    <row r="148" spans="1:1">
      <c r="A148" s="101"/>
    </row>
    <row r="149" spans="1:1">
      <c r="A149" s="101"/>
    </row>
    <row r="150" spans="1:1">
      <c r="A150" s="101"/>
    </row>
    <row r="151" spans="1:1">
      <c r="A151" s="101"/>
    </row>
    <row r="152" spans="1:1">
      <c r="A152" s="101"/>
    </row>
    <row r="153" spans="1:1">
      <c r="A153" s="101"/>
    </row>
    <row r="154" spans="1:1">
      <c r="A154" s="101"/>
    </row>
    <row r="155" spans="1:1">
      <c r="A155" s="101"/>
    </row>
    <row r="156" spans="1:1">
      <c r="A156" s="101"/>
    </row>
    <row r="157" spans="1:1">
      <c r="A157" s="101"/>
    </row>
    <row r="158" spans="1:1">
      <c r="A158" s="101"/>
    </row>
    <row r="159" spans="1:1">
      <c r="A159" s="101"/>
    </row>
    <row r="160" spans="1:1">
      <c r="A160" s="101"/>
    </row>
    <row r="161" spans="1:1">
      <c r="A161" s="101"/>
    </row>
    <row r="162" spans="1:1">
      <c r="A162" s="101"/>
    </row>
    <row r="163" spans="1:1">
      <c r="A163" s="101"/>
    </row>
    <row r="164" spans="1:1">
      <c r="A164" s="101"/>
    </row>
    <row r="165" spans="1:1">
      <c r="A165" s="101"/>
    </row>
    <row r="166" spans="1:1">
      <c r="A166" s="101"/>
    </row>
    <row r="167" spans="1:1">
      <c r="A167" s="101"/>
    </row>
    <row r="168" spans="1:1">
      <c r="A168" s="101"/>
    </row>
    <row r="169" spans="1:1">
      <c r="A169" s="101"/>
    </row>
    <row r="170" spans="1:1">
      <c r="A170" s="101"/>
    </row>
    <row r="171" spans="1:1">
      <c r="A171" s="101"/>
    </row>
    <row r="172" spans="1:1">
      <c r="A172" s="101"/>
    </row>
    <row r="173" spans="1:1">
      <c r="A173" s="101"/>
    </row>
    <row r="174" spans="1:1">
      <c r="A174" s="101"/>
    </row>
    <row r="175" spans="1:1">
      <c r="A175" s="101"/>
    </row>
    <row r="176" spans="1:1">
      <c r="A176" s="101"/>
    </row>
    <row r="177" spans="1:1">
      <c r="A177" s="101"/>
    </row>
    <row r="178" spans="1:1">
      <c r="A178" s="101"/>
    </row>
    <row r="179" spans="1:1">
      <c r="A179" s="101"/>
    </row>
    <row r="180" spans="1:1">
      <c r="A180" s="101"/>
    </row>
    <row r="181" spans="1:1">
      <c r="A181" s="101"/>
    </row>
    <row r="182" spans="1:1">
      <c r="A182" s="101"/>
    </row>
    <row r="183" spans="1:1">
      <c r="A183" s="101"/>
    </row>
    <row r="184" spans="1:1">
      <c r="A184" s="101"/>
    </row>
    <row r="185" spans="1:1">
      <c r="A185" s="101"/>
    </row>
    <row r="186" spans="1:1">
      <c r="A186" s="101"/>
    </row>
    <row r="187" spans="1:1">
      <c r="A187" s="101"/>
    </row>
    <row r="188" spans="1:1">
      <c r="A188" s="101"/>
    </row>
    <row r="189" spans="1:1">
      <c r="A189" s="101"/>
    </row>
    <row r="190" spans="1:1">
      <c r="A190" s="101"/>
    </row>
    <row r="191" spans="1:1">
      <c r="A191" s="101"/>
    </row>
    <row r="192" spans="1:1">
      <c r="A192" s="101"/>
    </row>
    <row r="193" spans="1:1">
      <c r="A193" s="101"/>
    </row>
    <row r="194" spans="1:1">
      <c r="A194" s="101"/>
    </row>
    <row r="195" spans="1:1">
      <c r="A195" s="101"/>
    </row>
    <row r="196" spans="1:1">
      <c r="A196" s="101"/>
    </row>
    <row r="197" spans="1:1">
      <c r="A197" s="101"/>
    </row>
    <row r="198" spans="1:1">
      <c r="A198" s="101"/>
    </row>
    <row r="199" spans="1:1">
      <c r="A199" s="101"/>
    </row>
    <row r="200" spans="1:1">
      <c r="A200" s="101"/>
    </row>
    <row r="201" spans="1:1">
      <c r="A201" s="101"/>
    </row>
    <row r="202" spans="1:1">
      <c r="A202" s="101"/>
    </row>
    <row r="203" spans="1:1">
      <c r="A203" s="101"/>
    </row>
    <row r="204" spans="1:1">
      <c r="A204" s="101"/>
    </row>
    <row r="205" spans="1:1">
      <c r="A205" s="101"/>
    </row>
    <row r="206" spans="1:1">
      <c r="A206" s="101"/>
    </row>
    <row r="207" spans="1:1">
      <c r="A207" s="101"/>
    </row>
    <row r="208" spans="1:1">
      <c r="A208" s="101"/>
    </row>
    <row r="209" spans="1:1">
      <c r="A209" s="101"/>
    </row>
    <row r="210" spans="1:1">
      <c r="A210" s="101"/>
    </row>
    <row r="211" spans="1:1">
      <c r="A211" s="101"/>
    </row>
    <row r="212" spans="1:1">
      <c r="A212" s="101"/>
    </row>
    <row r="213" spans="1:1">
      <c r="A213" s="101"/>
    </row>
    <row r="214" spans="1:1">
      <c r="A214" s="101"/>
    </row>
  </sheetData>
  <phoneticPr fontId="0" type="noConversion"/>
  <printOptions horizontalCentered="1" gridLinesSet="0"/>
  <pageMargins left="0.25" right="0.25" top="0.5" bottom="0.75" header="0" footer="0.5"/>
  <pageSetup orientation="landscape" horizontalDpi="4294967292" verticalDpi="4294967292"/>
  <headerFooter alignWithMargins="0">
    <oddFooter>&amp;L&amp;"Arial,Regular"&amp;A&amp;C&amp;"Arial,Regular"Page &amp;P of &amp;N</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573374-FC00-48C2-943E-E9A68D073F5E}">
  <sheetPr codeName="Sheet16">
    <tabColor indexed="10"/>
  </sheetPr>
  <dimension ref="A1:I11"/>
  <sheetViews>
    <sheetView showGridLines="0" zoomScale="75" zoomScaleNormal="75" workbookViewId="0">
      <selection activeCell="C9" sqref="C9:E10"/>
    </sheetView>
  </sheetViews>
  <sheetFormatPr defaultColWidth="11" defaultRowHeight="15"/>
  <cols>
    <col min="1" max="1" width="8.625" style="18" customWidth="1"/>
    <col min="2" max="2" width="20.625" style="18" customWidth="1"/>
    <col min="3" max="5" width="10.625" style="302" customWidth="1"/>
    <col min="6" max="7" width="10.625" style="306" customWidth="1"/>
    <col min="8" max="8" width="10.625" style="1" customWidth="1"/>
    <col min="9" max="9" width="19.125" style="18" customWidth="1"/>
    <col min="10" max="16384" width="11" style="18"/>
  </cols>
  <sheetData>
    <row r="1" spans="1:9" ht="15" customHeight="1">
      <c r="A1" s="154" t="str">
        <f>Competition</f>
        <v>2024 NB Provincials</v>
      </c>
      <c r="F1" s="303"/>
      <c r="G1" s="303"/>
      <c r="H1" s="155"/>
    </row>
    <row r="2" spans="1:9" ht="15" customHeight="1">
      <c r="A2" s="154" t="str">
        <f>Location</f>
        <v>Moncton, NB</v>
      </c>
      <c r="F2" s="303"/>
      <c r="G2" s="303"/>
      <c r="H2" s="155"/>
    </row>
    <row r="3" spans="1:9" ht="15" customHeight="1">
      <c r="A3" s="154" t="str">
        <f>Dates</f>
        <v>April 27-28, 2024</v>
      </c>
      <c r="F3" s="303"/>
      <c r="G3" s="303"/>
      <c r="H3" s="155"/>
    </row>
    <row r="4" spans="1:9" ht="15" customHeight="1">
      <c r="A4" s="154" t="str">
        <f>Level</f>
        <v>Provincial</v>
      </c>
      <c r="F4" s="303"/>
      <c r="G4" s="303"/>
      <c r="H4" s="155"/>
    </row>
    <row r="5" spans="1:9" ht="20.25" customHeight="1">
      <c r="A5" s="154" t="str">
        <f>Category</f>
        <v>BI 15-17</v>
      </c>
      <c r="E5" s="500"/>
      <c r="F5" s="303"/>
      <c r="G5" s="303"/>
      <c r="H5" s="155"/>
    </row>
    <row r="6" spans="1:9" ht="20.65">
      <c r="A6" s="311"/>
      <c r="B6" s="311"/>
      <c r="C6" s="304"/>
      <c r="D6" s="304"/>
      <c r="E6" s="500"/>
      <c r="F6" s="304"/>
      <c r="G6" s="304"/>
      <c r="H6" s="156"/>
      <c r="I6" s="156"/>
    </row>
    <row r="7" spans="1:9" ht="8.1" customHeight="1">
      <c r="F7" s="303"/>
      <c r="G7" s="303"/>
      <c r="H7" s="155"/>
      <c r="I7" s="157"/>
    </row>
    <row r="8" spans="1:9" ht="30">
      <c r="A8" s="158"/>
      <c r="B8" s="159" t="s">
        <v>107</v>
      </c>
      <c r="C8" s="305" t="s">
        <v>220</v>
      </c>
      <c r="D8" s="305" t="s">
        <v>256</v>
      </c>
      <c r="E8" s="305" t="s">
        <v>221</v>
      </c>
      <c r="F8" s="300" t="s">
        <v>108</v>
      </c>
      <c r="G8" s="498" t="s">
        <v>109</v>
      </c>
      <c r="H8" s="300" t="s">
        <v>106</v>
      </c>
      <c r="I8" s="312" t="s">
        <v>222</v>
      </c>
    </row>
    <row r="9" spans="1:9" ht="15" customHeight="1">
      <c r="A9" s="499"/>
      <c r="B9" s="410"/>
      <c r="C9" s="403"/>
      <c r="D9" s="403"/>
      <c r="E9" s="403"/>
      <c r="F9" s="301"/>
      <c r="G9" s="301"/>
      <c r="H9" s="206"/>
      <c r="I9" s="299"/>
    </row>
    <row r="10" spans="1:9" ht="15" customHeight="1">
      <c r="A10" s="499"/>
      <c r="B10" s="410"/>
      <c r="C10" s="403"/>
      <c r="D10" s="403"/>
      <c r="E10" s="403"/>
      <c r="F10" s="301"/>
      <c r="G10" s="301"/>
      <c r="H10" s="163"/>
      <c r="I10" s="299"/>
    </row>
    <row r="11" spans="1:9">
      <c r="A11" s="101"/>
      <c r="B11" s="164"/>
      <c r="C11" s="306"/>
      <c r="E11" s="306"/>
      <c r="F11" s="307"/>
      <c r="G11" s="307"/>
      <c r="H11" s="165"/>
    </row>
  </sheetData>
  <phoneticPr fontId="0" type="noConversion"/>
  <conditionalFormatting sqref="C9:E10">
    <cfRule type="cellIs" dxfId="40" priority="1" stopIfTrue="1" operator="greaterThan">
      <formula>0</formula>
    </cfRule>
  </conditionalFormatting>
  <printOptions gridLinesSet="0"/>
  <pageMargins left="0.25" right="0.25" top="0.5" bottom="0.75" header="0" footer="0.25"/>
  <pageSetup fitToHeight="0" orientation="portrait" horizontalDpi="4294967292" verticalDpi="4294967292"/>
  <headerFooter alignWithMargins="0">
    <oddFooter>&amp;L&amp;"Arial,Regular"&amp;A&amp;C&amp;"Arial,Regular"Page &amp;P of &amp;N</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1710F8-0FF7-444D-A998-4ED1FAD863B6}">
  <sheetPr codeName="Sheet36">
    <pageSetUpPr fitToPage="1"/>
  </sheetPr>
  <dimension ref="A1:L51"/>
  <sheetViews>
    <sheetView showGridLines="0" topLeftCell="A7" zoomScale="75" workbookViewId="0">
      <selection activeCell="G15" sqref="G15"/>
    </sheetView>
  </sheetViews>
  <sheetFormatPr defaultColWidth="11" defaultRowHeight="15"/>
  <cols>
    <col min="1" max="1" width="14.5" style="18" customWidth="1"/>
    <col min="2" max="2" width="12.5" style="18" customWidth="1"/>
    <col min="3" max="3" width="14" style="18" customWidth="1"/>
    <col min="4" max="4" width="1.125" style="18" customWidth="1"/>
    <col min="5" max="6" width="18.375" style="18" customWidth="1"/>
    <col min="7" max="7" width="13" style="18" customWidth="1"/>
    <col min="8" max="16384" width="11" style="18"/>
  </cols>
  <sheetData>
    <row r="1" spans="1:7">
      <c r="A1" s="269"/>
      <c r="B1" s="270"/>
      <c r="C1" s="270"/>
      <c r="D1" s="270"/>
      <c r="E1" s="271"/>
      <c r="F1" s="271"/>
      <c r="G1" s="272"/>
    </row>
    <row r="2" spans="1:7" ht="22.5">
      <c r="A2" s="273" t="str">
        <f>Competition</f>
        <v>2024 NB Provincials</v>
      </c>
      <c r="E2" s="133"/>
      <c r="F2" s="133"/>
      <c r="G2" s="274" t="str">
        <f>Dates</f>
        <v>April 27-28, 2024</v>
      </c>
    </row>
    <row r="3" spans="1:7" ht="12" customHeight="1">
      <c r="A3" s="132"/>
      <c r="E3" s="133"/>
      <c r="F3" s="133"/>
      <c r="G3" s="134"/>
    </row>
    <row r="4" spans="1:7" ht="12" customHeight="1" thickBot="1">
      <c r="A4" s="132"/>
      <c r="D4" s="151"/>
      <c r="E4" s="276"/>
      <c r="F4" s="133"/>
      <c r="G4" s="134"/>
    </row>
    <row r="5" spans="1:7" ht="12" customHeight="1">
      <c r="A5" s="269"/>
      <c r="B5" s="270"/>
      <c r="C5" s="270"/>
      <c r="F5" s="271"/>
      <c r="G5" s="272"/>
    </row>
    <row r="6" spans="1:7">
      <c r="A6" s="132"/>
      <c r="E6" s="149" t="s">
        <v>88</v>
      </c>
      <c r="F6" s="282" t="s">
        <v>443</v>
      </c>
      <c r="G6" s="134"/>
    </row>
    <row r="7" spans="1:7" ht="17.649999999999999">
      <c r="A7" s="278" t="str">
        <f>Category</f>
        <v>BI 15-17</v>
      </c>
      <c r="B7" s="21" t="s">
        <v>411</v>
      </c>
      <c r="E7" s="149" t="s">
        <v>54</v>
      </c>
      <c r="F7" s="267" t="str">
        <f>VLOOKUP($F$6,Competitor_Info,2,FALSE)</f>
        <v>Marissa Caissie</v>
      </c>
      <c r="G7" s="134"/>
    </row>
    <row r="8" spans="1:7" ht="17.649999999999999">
      <c r="A8" s="278" t="s">
        <v>110</v>
      </c>
      <c r="B8" s="283">
        <v>2.06</v>
      </c>
      <c r="E8" s="149"/>
      <c r="F8" s="268" t="str">
        <f>VLOOKUP($F$6,Competitor_Info,5,FALSE)</f>
        <v>ETIN</v>
      </c>
      <c r="G8" s="134"/>
    </row>
    <row r="9" spans="1:7" ht="12" customHeight="1" thickBot="1">
      <c r="A9" s="275"/>
      <c r="B9" s="151"/>
      <c r="C9" s="151"/>
      <c r="D9" s="151"/>
      <c r="E9" s="276"/>
      <c r="F9" s="276"/>
      <c r="G9" s="152"/>
    </row>
    <row r="10" spans="1:7" ht="8.1" customHeight="1">
      <c r="A10" s="132"/>
      <c r="E10" s="133"/>
      <c r="F10" s="133"/>
      <c r="G10" s="134"/>
    </row>
    <row r="11" spans="1:7" ht="20.65">
      <c r="A11" s="135" t="s">
        <v>449</v>
      </c>
      <c r="B11" s="33"/>
      <c r="C11" s="33"/>
      <c r="D11" s="33"/>
      <c r="E11" s="33"/>
      <c r="F11" s="136"/>
      <c r="G11" s="137"/>
    </row>
    <row r="12" spans="1:7" ht="8.1" customHeight="1">
      <c r="A12" s="132"/>
      <c r="E12" s="133"/>
      <c r="F12" s="133"/>
      <c r="G12" s="134"/>
    </row>
    <row r="13" spans="1:7">
      <c r="A13" s="138"/>
      <c r="B13" s="139"/>
      <c r="C13" s="139"/>
      <c r="D13" s="140"/>
      <c r="E13" s="308" t="s">
        <v>108</v>
      </c>
      <c r="F13" s="141" t="s">
        <v>109</v>
      </c>
      <c r="G13" s="142"/>
    </row>
    <row r="14" spans="1:7">
      <c r="A14" s="143"/>
      <c r="B14" s="207"/>
      <c r="C14" s="139"/>
      <c r="D14" s="140"/>
      <c r="E14" s="309"/>
      <c r="F14" s="144"/>
      <c r="G14" s="142"/>
    </row>
    <row r="15" spans="1:7">
      <c r="A15" s="143" t="str">
        <f>IF('Competition Info.'!C12 = "","",('Competition Info.'!B12))</f>
        <v>Judge 1:</v>
      </c>
      <c r="B15" s="638" t="s">
        <v>450</v>
      </c>
      <c r="C15" s="638"/>
      <c r="D15" s="140"/>
      <c r="E15" s="585">
        <v>2.8</v>
      </c>
      <c r="F15" s="586">
        <v>2.7</v>
      </c>
      <c r="G15" s="285">
        <f>IF('Competition Info.'!C12 = "","",SUM(E15:F15))</f>
        <v>5.5</v>
      </c>
    </row>
    <row r="16" spans="1:7">
      <c r="A16" s="143" t="str">
        <f>IF('Competition Info.'!C13 = "","",('Competition Info.'!B13))</f>
        <v>Judge 2:</v>
      </c>
      <c r="B16" s="638" t="str">
        <f>IF('Competition Info.'!C13 = "","",('Competition Info.'!C13))</f>
        <v>Joanne Moser</v>
      </c>
      <c r="C16" s="638"/>
      <c r="D16" s="140"/>
      <c r="E16" s="585">
        <v>3.1</v>
      </c>
      <c r="F16" s="586">
        <v>3.1</v>
      </c>
      <c r="G16" s="285">
        <f>IF('Competition Info.'!C13 = "","",SUM(E16:F16))</f>
        <v>6.2</v>
      </c>
    </row>
    <row r="17" spans="1:12">
      <c r="A17" s="143" t="str">
        <f>IF('Competition Info.'!C14 = "","",('Competition Info.'!B14))</f>
        <v/>
      </c>
      <c r="B17" s="638" t="str">
        <f>IF('Competition Info.'!C14 = "","",('Competition Info.'!C14))</f>
        <v/>
      </c>
      <c r="C17" s="638"/>
      <c r="D17" s="140"/>
      <c r="E17" s="474"/>
      <c r="F17" s="475"/>
      <c r="G17" s="285" t="str">
        <f>IF('Competition Info.'!C14 = "","",SUM(E17:F17))</f>
        <v/>
      </c>
    </row>
    <row r="18" spans="1:12">
      <c r="A18" s="143" t="str">
        <f>IF('Competition Info.'!C15 = "","",('Competition Info.'!B15))</f>
        <v/>
      </c>
      <c r="B18" s="638" t="str">
        <f>IF('Competition Info.'!C15 = "","",('Competition Info.'!C15))</f>
        <v/>
      </c>
      <c r="C18" s="638"/>
      <c r="D18" s="140"/>
      <c r="E18" s="474"/>
      <c r="F18" s="475"/>
      <c r="G18" s="285" t="str">
        <f>IF('Competition Info.'!C15 = "","",SUM(E18:F18))</f>
        <v/>
      </c>
    </row>
    <row r="19" spans="1:12">
      <c r="A19" s="143" t="str">
        <f>IF('Competition Info.'!C16 = "","",('Competition Info.'!B16))</f>
        <v/>
      </c>
      <c r="B19" s="638" t="str">
        <f>IF('Competition Info.'!C16 = "","",('Competition Info.'!C16))</f>
        <v/>
      </c>
      <c r="C19" s="638"/>
      <c r="D19" s="140"/>
      <c r="E19" s="474"/>
      <c r="F19" s="475"/>
      <c r="G19" s="285" t="str">
        <f>IF('Competition Info.'!C16 = "","",SUM(E19:F19))</f>
        <v/>
      </c>
    </row>
    <row r="20" spans="1:12">
      <c r="A20" s="143" t="str">
        <f>IF('Competition Info.'!C17 = "","",('Competition Info.'!B17))</f>
        <v/>
      </c>
      <c r="B20" s="638" t="str">
        <f>IF('Competition Info.'!C17 = "","",('Competition Info.'!C17))</f>
        <v/>
      </c>
      <c r="C20" s="638"/>
      <c r="D20" s="140"/>
      <c r="E20" s="474"/>
      <c r="F20" s="475"/>
      <c r="G20" s="285" t="str">
        <f>IF('Competition Info.'!C17 = "","",SUM(E20:F20))</f>
        <v/>
      </c>
    </row>
    <row r="21" spans="1:12">
      <c r="A21" s="143" t="str">
        <f>IF('Competition Info.'!C18 = "","",('Competition Info.'!B18))</f>
        <v/>
      </c>
      <c r="B21" s="638" t="str">
        <f>IF('Competition Info.'!C18 = "","",('Competition Info.'!C18))</f>
        <v/>
      </c>
      <c r="C21" s="638"/>
      <c r="D21" s="140"/>
      <c r="E21" s="474"/>
      <c r="F21" s="475"/>
      <c r="G21" s="285" t="str">
        <f>IF('Competition Info.'!C18 = "","",SUM(E21:F21))</f>
        <v/>
      </c>
    </row>
    <row r="22" spans="1:12">
      <c r="A22" s="143" t="str">
        <f>IF('Competition Info.'!C19 = "","",('Competition Info.'!B19))</f>
        <v/>
      </c>
      <c r="B22" s="638" t="str">
        <f>IF('Competition Info.'!C19 = "","",('Competition Info.'!C19))</f>
        <v/>
      </c>
      <c r="C22" s="638"/>
      <c r="D22" s="140"/>
      <c r="E22" s="474"/>
      <c r="F22" s="475"/>
      <c r="G22" s="285" t="str">
        <f>IF('Competition Info.'!C19 = "","",SUM(E22:F22))</f>
        <v/>
      </c>
    </row>
    <row r="23" spans="1:12">
      <c r="A23" s="143" t="str">
        <f>IF('Competition Info.'!C20 = "","",('Competition Info.'!B20))</f>
        <v/>
      </c>
      <c r="B23" s="638" t="str">
        <f>IF('Competition Info.'!C20 = "","",('Competition Info.'!C20))</f>
        <v/>
      </c>
      <c r="C23" s="638"/>
      <c r="D23" s="140"/>
      <c r="E23" s="474"/>
      <c r="F23" s="475"/>
      <c r="G23" s="285" t="str">
        <f>IF('Competition Info.'!C20 = "","",SUM(E23:F23))</f>
        <v/>
      </c>
    </row>
    <row r="24" spans="1:12">
      <c r="A24" s="143" t="str">
        <f>IF('Competition Info.'!C21 = "","",('Competition Info.'!B21))</f>
        <v/>
      </c>
      <c r="B24" s="638" t="str">
        <f>IF('Competition Info.'!C21 = "","",('Competition Info.'!C21))</f>
        <v/>
      </c>
      <c r="C24" s="638"/>
      <c r="D24" s="140"/>
      <c r="E24" s="474"/>
      <c r="F24" s="475"/>
      <c r="G24" s="285" t="str">
        <f>IF('Competition Info.'!C21 = "","",SUM(E24:F24))</f>
        <v/>
      </c>
    </row>
    <row r="25" spans="1:12">
      <c r="A25" s="143" t="str">
        <f>IF('Competition Info.'!C22 = "","",('Competition Info.'!B22))</f>
        <v/>
      </c>
      <c r="B25" s="638" t="str">
        <f>IF('Competition Info.'!C22 = "","",('Competition Info.'!C22))</f>
        <v/>
      </c>
      <c r="C25" s="638"/>
      <c r="D25" s="140"/>
      <c r="E25" s="474"/>
      <c r="F25" s="475"/>
      <c r="G25" s="285" t="str">
        <f>IF('Competition Info.'!C22 = "","",SUM(E25:F25))</f>
        <v/>
      </c>
    </row>
    <row r="26" spans="1:12">
      <c r="A26" s="143" t="str">
        <f>IF('Competition Info.'!C23 = "","",('Competition Info.'!B23))</f>
        <v/>
      </c>
      <c r="B26" s="638" t="str">
        <f>IF('Competition Info.'!C23 = "","",('Competition Info.'!C23))</f>
        <v/>
      </c>
      <c r="C26" s="638"/>
      <c r="D26" s="140"/>
      <c r="E26" s="474"/>
      <c r="F26" s="475"/>
      <c r="G26" s="285" t="str">
        <f>IF('Competition Info.'!C23 = "","",SUM(E26:F26))</f>
        <v/>
      </c>
    </row>
    <row r="27" spans="1:12">
      <c r="A27" s="143" t="str">
        <f>IF('Competition Info.'!C24 = "","",('Competition Info.'!B24))</f>
        <v/>
      </c>
      <c r="B27" s="638" t="str">
        <f>IF('Competition Info.'!C24 = "","",('Competition Info.'!C24))</f>
        <v/>
      </c>
      <c r="C27" s="638"/>
      <c r="D27" s="140"/>
      <c r="E27" s="474"/>
      <c r="F27" s="475"/>
      <c r="G27" s="285" t="str">
        <f>IF('Competition Info.'!C24 = "","",SUM(E27:F27))</f>
        <v/>
      </c>
    </row>
    <row r="28" spans="1:12">
      <c r="A28" s="143" t="str">
        <f>IF('Competition Info.'!C25 = "","",('Competition Info.'!B25))</f>
        <v/>
      </c>
      <c r="B28" s="638" t="str">
        <f>IF('Competition Info.'!C25 = "","",('Competition Info.'!C25))</f>
        <v/>
      </c>
      <c r="C28" s="638"/>
      <c r="D28" s="140"/>
      <c r="E28" s="474"/>
      <c r="F28" s="475"/>
      <c r="G28" s="285" t="str">
        <f>IF('Competition Info.'!C25 = "","",SUM(E28:F28))</f>
        <v/>
      </c>
    </row>
    <row r="29" spans="1:12">
      <c r="A29" s="143" t="str">
        <f>IF('Competition Info.'!C26 = "","",('Competition Info.'!B26))</f>
        <v/>
      </c>
      <c r="B29" s="638" t="str">
        <f>IF('Competition Info.'!C26 = "","",('Competition Info.'!C26))</f>
        <v/>
      </c>
      <c r="C29" s="638"/>
      <c r="D29" s="140"/>
      <c r="E29" s="474"/>
      <c r="F29" s="475"/>
      <c r="G29" s="285" t="str">
        <f>IF('Competition Info.'!C26 = "","",SUM(E29:F29))</f>
        <v/>
      </c>
    </row>
    <row r="30" spans="1:12" ht="12" customHeight="1">
      <c r="A30" s="132"/>
      <c r="E30" s="133"/>
      <c r="F30" s="133"/>
      <c r="G30" s="134"/>
    </row>
    <row r="31" spans="1:12">
      <c r="A31" s="132"/>
      <c r="B31" s="146"/>
      <c r="C31" s="5" t="s">
        <v>112</v>
      </c>
      <c r="D31" s="421"/>
      <c r="E31" s="413">
        <f>SUM(E15:E29)</f>
        <v>5.9</v>
      </c>
      <c r="F31" s="414">
        <f>SUM(F15:F29)</f>
        <v>5.8000000000000007</v>
      </c>
      <c r="G31" s="134"/>
    </row>
    <row r="32" spans="1:12">
      <c r="A32" s="132"/>
      <c r="B32" s="146"/>
      <c r="C32" s="5" t="s">
        <v>113</v>
      </c>
      <c r="D32" s="421"/>
      <c r="E32" s="413">
        <f>IF(COUNTA(E15:E29)&gt;4,MAX(E15:E29),0)</f>
        <v>0</v>
      </c>
      <c r="F32" s="414">
        <f>IF(COUNTA(F15:F29)&gt;4,MAX(F15:F29),0)</f>
        <v>0</v>
      </c>
      <c r="G32" s="208"/>
      <c r="H32" s="133"/>
      <c r="I32" s="133"/>
      <c r="J32" s="133"/>
      <c r="K32" s="133"/>
      <c r="L32" s="133"/>
    </row>
    <row r="33" spans="1:12">
      <c r="A33" s="132"/>
      <c r="B33" s="146"/>
      <c r="C33" s="5" t="s">
        <v>114</v>
      </c>
      <c r="D33" s="421"/>
      <c r="E33" s="413">
        <f>IF(COUNTA(E15:E29)&gt;4,MIN(E15:E29),0)</f>
        <v>0</v>
      </c>
      <c r="F33" s="414">
        <f>IF(COUNTA(F15:F29)&gt;4,MIN(F15:F29),0)</f>
        <v>0</v>
      </c>
      <c r="G33" s="208"/>
      <c r="H33" s="133"/>
      <c r="I33" s="133"/>
      <c r="J33" s="133"/>
      <c r="K33" s="133"/>
      <c r="L33" s="133"/>
    </row>
    <row r="34" spans="1:12">
      <c r="A34" s="132"/>
      <c r="B34" s="146"/>
      <c r="C34" s="5" t="s">
        <v>115</v>
      </c>
      <c r="D34" s="421"/>
      <c r="E34" s="413">
        <f>SUM(E31-E32-E33)</f>
        <v>5.9</v>
      </c>
      <c r="F34" s="414">
        <f>SUM(F31-F32-F33)</f>
        <v>5.8000000000000007</v>
      </c>
      <c r="G34" s="208"/>
      <c r="H34" s="133"/>
      <c r="I34" s="133"/>
      <c r="J34" s="133"/>
      <c r="K34" s="133"/>
      <c r="L34" s="133"/>
    </row>
    <row r="35" spans="1:12" ht="12" customHeight="1">
      <c r="A35" s="209"/>
      <c r="B35" s="157"/>
      <c r="C35" s="157"/>
      <c r="D35" s="157"/>
      <c r="E35" s="210"/>
      <c r="F35" s="210"/>
      <c r="G35" s="211"/>
    </row>
    <row r="36" spans="1:12" ht="8.1" customHeight="1">
      <c r="A36" s="132"/>
      <c r="E36" s="133"/>
      <c r="F36" s="133"/>
      <c r="G36" s="134"/>
    </row>
    <row r="37" spans="1:12">
      <c r="A37" s="132"/>
      <c r="B37" s="146"/>
      <c r="C37" s="5" t="s">
        <v>116</v>
      </c>
      <c r="E37" s="415">
        <f>SUM(E34:F34)</f>
        <v>11.700000000000001</v>
      </c>
      <c r="F37" s="133"/>
      <c r="G37" s="134"/>
    </row>
    <row r="38" spans="1:12">
      <c r="A38" s="132"/>
      <c r="B38" s="146"/>
      <c r="C38" s="5" t="s">
        <v>95</v>
      </c>
      <c r="E38" s="416">
        <f>IF(COUNTA(E15:E29)&gt;4,ROUND(E37/(COUNTA(E15:E29)-2),4),ROUND(E37/(COUNTA(E15:E29)),4))</f>
        <v>5.85</v>
      </c>
      <c r="F38" s="133"/>
      <c r="G38" s="134"/>
    </row>
    <row r="39" spans="1:12" ht="8.1" customHeight="1" thickBot="1">
      <c r="A39" s="275"/>
      <c r="B39" s="151"/>
      <c r="C39" s="151"/>
      <c r="D39" s="151"/>
      <c r="E39" s="417"/>
      <c r="F39" s="276"/>
      <c r="G39" s="152"/>
    </row>
    <row r="40" spans="1:12" ht="17.25">
      <c r="A40" s="153"/>
      <c r="B40" s="146"/>
      <c r="C40" s="5" t="s">
        <v>117</v>
      </c>
      <c r="E40" s="416">
        <f>ROUND(SUM(E38)*3.75,4)</f>
        <v>21.9375</v>
      </c>
      <c r="F40" s="280"/>
      <c r="G40" s="281"/>
    </row>
    <row r="41" spans="1:12" ht="17.25">
      <c r="A41" s="153"/>
      <c r="B41" s="146"/>
      <c r="C41" s="5" t="s">
        <v>118</v>
      </c>
      <c r="E41" s="415">
        <f>IF(B8=0,0,IF(B7="Junior",IF(B8&gt;2.1,4,IF(B8&lt;1.2,4,0)),IF(B8&gt;2.4,4,IF(B8&lt;1.5,4,0))))</f>
        <v>0</v>
      </c>
      <c r="F41" s="280"/>
      <c r="G41" s="281"/>
    </row>
    <row r="42" spans="1:12" ht="17.25">
      <c r="A42" s="423" t="s">
        <v>273</v>
      </c>
      <c r="B42" s="473">
        <v>2</v>
      </c>
      <c r="C42" s="5" t="s">
        <v>257</v>
      </c>
      <c r="E42" s="415">
        <f>B42*0.75</f>
        <v>1.5</v>
      </c>
      <c r="F42" s="482">
        <f>SUM(E41:E43)</f>
        <v>1.5</v>
      </c>
      <c r="G42" s="281"/>
    </row>
    <row r="43" spans="1:12" ht="17.25">
      <c r="A43" s="153"/>
      <c r="B43" s="146"/>
      <c r="C43" s="5" t="s">
        <v>119</v>
      </c>
      <c r="E43" s="418">
        <v>0</v>
      </c>
      <c r="F43" s="280"/>
      <c r="G43" s="281"/>
    </row>
    <row r="44" spans="1:12" ht="17.25">
      <c r="A44" s="153"/>
      <c r="B44" s="146"/>
      <c r="C44" s="5" t="s">
        <v>218</v>
      </c>
      <c r="E44" s="420">
        <f>SUM(E40-E41-E42-E43)</f>
        <v>20.4375</v>
      </c>
      <c r="F44" s="280"/>
      <c r="G44" s="281"/>
    </row>
    <row r="45" spans="1:12" ht="12" customHeight="1" thickBot="1">
      <c r="A45" s="275"/>
      <c r="B45" s="151"/>
      <c r="C45" s="151"/>
      <c r="D45" s="151"/>
      <c r="E45" s="417"/>
      <c r="F45" s="276"/>
      <c r="G45" s="152"/>
    </row>
    <row r="46" spans="1:12" ht="18" customHeight="1">
      <c r="A46" s="278"/>
      <c r="B46" s="422"/>
      <c r="C46" s="5" t="s">
        <v>217</v>
      </c>
      <c r="E46" s="416">
        <f>VLOOKUP(F6,Compuls_Recap,4,FALSE)</f>
        <v>10.2188</v>
      </c>
      <c r="F46" s="133"/>
      <c r="G46" s="134"/>
    </row>
    <row r="47" spans="1:12" ht="18" customHeight="1">
      <c r="A47" s="153"/>
      <c r="B47" s="146"/>
      <c r="C47" s="5" t="s">
        <v>218</v>
      </c>
      <c r="E47" s="416">
        <f>SUM(E44)</f>
        <v>20.4375</v>
      </c>
      <c r="G47" s="134"/>
    </row>
    <row r="48" spans="1:12" ht="18" customHeight="1" thickBot="1">
      <c r="A48" s="132"/>
      <c r="B48" s="146"/>
      <c r="C48" s="5" t="s">
        <v>135</v>
      </c>
      <c r="D48" s="39"/>
      <c r="E48" s="416">
        <f>SUM(E46:E47)</f>
        <v>30.656300000000002</v>
      </c>
      <c r="F48" s="133"/>
      <c r="G48" s="134"/>
    </row>
    <row r="49" spans="1:7">
      <c r="A49" s="269"/>
      <c r="B49" s="270"/>
      <c r="C49" s="284"/>
      <c r="D49" s="284"/>
      <c r="E49" s="419"/>
      <c r="F49" s="271"/>
      <c r="G49" s="272"/>
    </row>
    <row r="50" spans="1:7">
      <c r="A50" s="278"/>
      <c r="C50" s="5" t="s">
        <v>136</v>
      </c>
      <c r="D50" s="39"/>
      <c r="E50" s="420">
        <f>SUM(E48)</f>
        <v>30.656300000000002</v>
      </c>
      <c r="F50" s="133"/>
      <c r="G50" s="134"/>
    </row>
    <row r="51" spans="1:7" ht="15.4" thickBot="1">
      <c r="A51" s="275"/>
      <c r="B51" s="151"/>
      <c r="C51" s="151"/>
      <c r="D51" s="151"/>
      <c r="E51" s="276"/>
      <c r="F51" s="276"/>
      <c r="G51" s="152"/>
    </row>
  </sheetData>
  <mergeCells count="15">
    <mergeCell ref="B20:C20"/>
    <mergeCell ref="B15:C15"/>
    <mergeCell ref="B16:C16"/>
    <mergeCell ref="B17:C17"/>
    <mergeCell ref="B18:C18"/>
    <mergeCell ref="B19:C19"/>
    <mergeCell ref="B27:C27"/>
    <mergeCell ref="B28:C28"/>
    <mergeCell ref="B29:C29"/>
    <mergeCell ref="B21:C21"/>
    <mergeCell ref="B22:C22"/>
    <mergeCell ref="B23:C23"/>
    <mergeCell ref="B24:C24"/>
    <mergeCell ref="B25:C25"/>
    <mergeCell ref="B26:C26"/>
  </mergeCells>
  <conditionalFormatting sqref="E41 E43">
    <cfRule type="cellIs" dxfId="39" priority="1" stopIfTrue="1" operator="greaterThan">
      <formula>0</formula>
    </cfRule>
  </conditionalFormatting>
  <conditionalFormatting sqref="E42">
    <cfRule type="cellIs" dxfId="38" priority="2" stopIfTrue="1" operator="notEqual">
      <formula>0</formula>
    </cfRule>
  </conditionalFormatting>
  <conditionalFormatting sqref="B42">
    <cfRule type="expression" dxfId="37" priority="3" stopIfTrue="1">
      <formula>ISBLANK(B42)</formula>
    </cfRule>
  </conditionalFormatting>
  <conditionalFormatting sqref="B8">
    <cfRule type="cellIs" dxfId="36" priority="4" stopIfTrue="1" operator="equal">
      <formula>0</formula>
    </cfRule>
  </conditionalFormatting>
  <printOptions horizontalCentered="1" gridLinesSet="0"/>
  <pageMargins left="0.25" right="0.25" top="0.5" bottom="0.5" header="0" footer="0.25"/>
  <pageSetup scale="99" orientation="portrait" horizontalDpi="4294967292" verticalDpi="4294967292"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4D16B8-2F15-45CB-A501-97B11A505AC8}">
  <sheetPr codeName="Sheet35">
    <pageSetUpPr fitToPage="1"/>
  </sheetPr>
  <dimension ref="A1:L51"/>
  <sheetViews>
    <sheetView showGridLines="0" zoomScale="75" workbookViewId="0">
      <selection activeCell="G15" sqref="G15"/>
    </sheetView>
  </sheetViews>
  <sheetFormatPr defaultColWidth="11" defaultRowHeight="15"/>
  <cols>
    <col min="1" max="1" width="14.5" style="18" customWidth="1"/>
    <col min="2" max="2" width="12.5" style="18" customWidth="1"/>
    <col min="3" max="3" width="14" style="18" customWidth="1"/>
    <col min="4" max="4" width="1.125" style="18" customWidth="1"/>
    <col min="5" max="6" width="18.375" style="18" customWidth="1"/>
    <col min="7" max="7" width="13" style="18" customWidth="1"/>
    <col min="8" max="16384" width="11" style="18"/>
  </cols>
  <sheetData>
    <row r="1" spans="1:7">
      <c r="A1" s="269"/>
      <c r="B1" s="270"/>
      <c r="C1" s="270"/>
      <c r="D1" s="270"/>
      <c r="E1" s="271"/>
      <c r="F1" s="271"/>
      <c r="G1" s="272"/>
    </row>
    <row r="2" spans="1:7" ht="22.5">
      <c r="A2" s="273" t="str">
        <f>Competition</f>
        <v>2024 NB Provincials</v>
      </c>
      <c r="E2" s="133"/>
      <c r="F2" s="133"/>
      <c r="G2" s="274" t="str">
        <f>Dates</f>
        <v>April 27-28, 2024</v>
      </c>
    </row>
    <row r="3" spans="1:7" ht="12" customHeight="1">
      <c r="A3" s="132"/>
      <c r="E3" s="133"/>
      <c r="F3" s="133"/>
      <c r="G3" s="134"/>
    </row>
    <row r="4" spans="1:7" ht="12" customHeight="1" thickBot="1">
      <c r="A4" s="132"/>
      <c r="D4" s="151"/>
      <c r="E4" s="276"/>
      <c r="F4" s="133"/>
      <c r="G4" s="134"/>
    </row>
    <row r="5" spans="1:7" ht="12" customHeight="1">
      <c r="A5" s="269"/>
      <c r="B5" s="270"/>
      <c r="C5" s="270"/>
      <c r="F5" s="271"/>
      <c r="G5" s="272"/>
    </row>
    <row r="6" spans="1:7">
      <c r="A6" s="132"/>
      <c r="E6" s="149" t="s">
        <v>88</v>
      </c>
      <c r="F6" s="282" t="s">
        <v>441</v>
      </c>
      <c r="G6" s="134"/>
    </row>
    <row r="7" spans="1:7" ht="17.649999999999999">
      <c r="A7" s="278" t="str">
        <f>Category</f>
        <v>BI 15-17</v>
      </c>
      <c r="B7" s="21" t="s">
        <v>411</v>
      </c>
      <c r="E7" s="149" t="s">
        <v>54</v>
      </c>
      <c r="F7" s="267" t="str">
        <f>VLOOKUP($F$6,Competitor_Info,2,FALSE)</f>
        <v>Sophie Boomer-Searle</v>
      </c>
      <c r="G7" s="134"/>
    </row>
    <row r="8" spans="1:7" ht="17.649999999999999">
      <c r="A8" s="278" t="s">
        <v>110</v>
      </c>
      <c r="B8" s="283">
        <v>2.0099999999999998</v>
      </c>
      <c r="E8" s="149"/>
      <c r="F8" s="268" t="str">
        <f>VLOOKUP($F$6,Competitor_Info,5,FALSE)</f>
        <v>ATLK</v>
      </c>
      <c r="G8" s="134"/>
    </row>
    <row r="9" spans="1:7" ht="12" customHeight="1" thickBot="1">
      <c r="A9" s="275"/>
      <c r="B9" s="151"/>
      <c r="C9" s="151"/>
      <c r="D9" s="151"/>
      <c r="E9" s="276"/>
      <c r="F9" s="276"/>
      <c r="G9" s="152"/>
    </row>
    <row r="10" spans="1:7" ht="8.1" customHeight="1">
      <c r="A10" s="132"/>
      <c r="E10" s="133"/>
      <c r="F10" s="133"/>
      <c r="G10" s="134"/>
    </row>
    <row r="11" spans="1:7" ht="20.65">
      <c r="A11" s="135" t="s">
        <v>449</v>
      </c>
      <c r="B11" s="33"/>
      <c r="C11" s="33"/>
      <c r="D11" s="33"/>
      <c r="E11" s="33"/>
      <c r="F11" s="136"/>
      <c r="G11" s="137"/>
    </row>
    <row r="12" spans="1:7" ht="8.1" customHeight="1">
      <c r="A12" s="132"/>
      <c r="E12" s="133"/>
      <c r="F12" s="133"/>
      <c r="G12" s="134"/>
    </row>
    <row r="13" spans="1:7">
      <c r="A13" s="138"/>
      <c r="B13" s="139"/>
      <c r="C13" s="139"/>
      <c r="D13" s="140"/>
      <c r="E13" s="308" t="s">
        <v>108</v>
      </c>
      <c r="F13" s="141" t="s">
        <v>109</v>
      </c>
      <c r="G13" s="142"/>
    </row>
    <row r="14" spans="1:7">
      <c r="A14" s="143"/>
      <c r="B14" s="207"/>
      <c r="C14" s="139"/>
      <c r="D14" s="140"/>
      <c r="E14" s="309"/>
      <c r="F14" s="144"/>
      <c r="G14" s="142"/>
    </row>
    <row r="15" spans="1:7">
      <c r="A15" s="143" t="str">
        <f>IF('Competition Info.'!C12 = "","",('Competition Info.'!B12))</f>
        <v>Judge 1:</v>
      </c>
      <c r="B15" s="638" t="s">
        <v>450</v>
      </c>
      <c r="C15" s="638"/>
      <c r="D15" s="140"/>
      <c r="E15" s="585">
        <v>2.7</v>
      </c>
      <c r="F15" s="586">
        <v>2.7</v>
      </c>
      <c r="G15" s="285">
        <f>IF('Competition Info.'!C12 = "","",SUM(E15:F15))</f>
        <v>5.4</v>
      </c>
    </row>
    <row r="16" spans="1:7">
      <c r="A16" s="143" t="str">
        <f>IF('Competition Info.'!C13 = "","",('Competition Info.'!B13))</f>
        <v>Judge 2:</v>
      </c>
      <c r="B16" s="638" t="str">
        <f>IF('Competition Info.'!C13 = "","",('Competition Info.'!C13))</f>
        <v>Joanne Moser</v>
      </c>
      <c r="C16" s="638"/>
      <c r="D16" s="140"/>
      <c r="E16" s="585">
        <v>2.9</v>
      </c>
      <c r="F16" s="586">
        <v>2.7</v>
      </c>
      <c r="G16" s="285">
        <f>IF('Competition Info.'!C13 = "","",SUM(E16:F16))</f>
        <v>5.6</v>
      </c>
    </row>
    <row r="17" spans="1:12">
      <c r="A17" s="143" t="str">
        <f>IF('Competition Info.'!C14 = "","",('Competition Info.'!B14))</f>
        <v/>
      </c>
      <c r="B17" s="638" t="str">
        <f>IF('Competition Info.'!C14 = "","",('Competition Info.'!C14))</f>
        <v/>
      </c>
      <c r="C17" s="638"/>
      <c r="D17" s="140"/>
      <c r="E17" s="474"/>
      <c r="F17" s="475"/>
      <c r="G17" s="285" t="str">
        <f>IF('Competition Info.'!C14 = "","",SUM(E17:F17))</f>
        <v/>
      </c>
    </row>
    <row r="18" spans="1:12">
      <c r="A18" s="143" t="str">
        <f>IF('Competition Info.'!C15 = "","",('Competition Info.'!B15))</f>
        <v/>
      </c>
      <c r="B18" s="638" t="str">
        <f>IF('Competition Info.'!C15 = "","",('Competition Info.'!C15))</f>
        <v/>
      </c>
      <c r="C18" s="638"/>
      <c r="D18" s="140"/>
      <c r="E18" s="474"/>
      <c r="F18" s="475"/>
      <c r="G18" s="285" t="str">
        <f>IF('Competition Info.'!C15 = "","",SUM(E18:F18))</f>
        <v/>
      </c>
    </row>
    <row r="19" spans="1:12">
      <c r="A19" s="143" t="str">
        <f>IF('Competition Info.'!C16 = "","",('Competition Info.'!B16))</f>
        <v/>
      </c>
      <c r="B19" s="638" t="str">
        <f>IF('Competition Info.'!C16 = "","",('Competition Info.'!C16))</f>
        <v/>
      </c>
      <c r="C19" s="638"/>
      <c r="D19" s="140"/>
      <c r="E19" s="474"/>
      <c r="F19" s="475"/>
      <c r="G19" s="285" t="str">
        <f>IF('Competition Info.'!C16 = "","",SUM(E19:F19))</f>
        <v/>
      </c>
    </row>
    <row r="20" spans="1:12">
      <c r="A20" s="143" t="str">
        <f>IF('Competition Info.'!C17 = "","",('Competition Info.'!B17))</f>
        <v/>
      </c>
      <c r="B20" s="638" t="str">
        <f>IF('Competition Info.'!C17 = "","",('Competition Info.'!C17))</f>
        <v/>
      </c>
      <c r="C20" s="638"/>
      <c r="D20" s="140"/>
      <c r="E20" s="474"/>
      <c r="F20" s="475"/>
      <c r="G20" s="285" t="str">
        <f>IF('Competition Info.'!C17 = "","",SUM(E20:F20))</f>
        <v/>
      </c>
    </row>
    <row r="21" spans="1:12">
      <c r="A21" s="143" t="str">
        <f>IF('Competition Info.'!C18 = "","",('Competition Info.'!B18))</f>
        <v/>
      </c>
      <c r="B21" s="638" t="str">
        <f>IF('Competition Info.'!C18 = "","",('Competition Info.'!C18))</f>
        <v/>
      </c>
      <c r="C21" s="638"/>
      <c r="D21" s="140"/>
      <c r="E21" s="474"/>
      <c r="F21" s="475"/>
      <c r="G21" s="285" t="str">
        <f>IF('Competition Info.'!C18 = "","",SUM(E21:F21))</f>
        <v/>
      </c>
    </row>
    <row r="22" spans="1:12">
      <c r="A22" s="143" t="str">
        <f>IF('Competition Info.'!C19 = "","",('Competition Info.'!B19))</f>
        <v/>
      </c>
      <c r="B22" s="638" t="str">
        <f>IF('Competition Info.'!C19 = "","",('Competition Info.'!C19))</f>
        <v/>
      </c>
      <c r="C22" s="638"/>
      <c r="D22" s="140"/>
      <c r="E22" s="474"/>
      <c r="F22" s="475"/>
      <c r="G22" s="285" t="str">
        <f>IF('Competition Info.'!C19 = "","",SUM(E22:F22))</f>
        <v/>
      </c>
    </row>
    <row r="23" spans="1:12">
      <c r="A23" s="143" t="str">
        <f>IF('Competition Info.'!C20 = "","",('Competition Info.'!B20))</f>
        <v/>
      </c>
      <c r="B23" s="638" t="str">
        <f>IF('Competition Info.'!C20 = "","",('Competition Info.'!C20))</f>
        <v/>
      </c>
      <c r="C23" s="638"/>
      <c r="D23" s="140"/>
      <c r="E23" s="474"/>
      <c r="F23" s="475"/>
      <c r="G23" s="285" t="str">
        <f>IF('Competition Info.'!C20 = "","",SUM(E23:F23))</f>
        <v/>
      </c>
    </row>
    <row r="24" spans="1:12">
      <c r="A24" s="143" t="str">
        <f>IF('Competition Info.'!C21 = "","",('Competition Info.'!B21))</f>
        <v/>
      </c>
      <c r="B24" s="638" t="str">
        <f>IF('Competition Info.'!C21 = "","",('Competition Info.'!C21))</f>
        <v/>
      </c>
      <c r="C24" s="638"/>
      <c r="D24" s="140"/>
      <c r="E24" s="474"/>
      <c r="F24" s="475"/>
      <c r="G24" s="285" t="str">
        <f>IF('Competition Info.'!C21 = "","",SUM(E24:F24))</f>
        <v/>
      </c>
    </row>
    <row r="25" spans="1:12">
      <c r="A25" s="143" t="str">
        <f>IF('Competition Info.'!C22 = "","",('Competition Info.'!B22))</f>
        <v/>
      </c>
      <c r="B25" s="638" t="str">
        <f>IF('Competition Info.'!C22 = "","",('Competition Info.'!C22))</f>
        <v/>
      </c>
      <c r="C25" s="638"/>
      <c r="D25" s="140"/>
      <c r="E25" s="474"/>
      <c r="F25" s="475"/>
      <c r="G25" s="285" t="str">
        <f>IF('Competition Info.'!C22 = "","",SUM(E25:F25))</f>
        <v/>
      </c>
    </row>
    <row r="26" spans="1:12">
      <c r="A26" s="143" t="str">
        <f>IF('Competition Info.'!C23 = "","",('Competition Info.'!B23))</f>
        <v/>
      </c>
      <c r="B26" s="638" t="str">
        <f>IF('Competition Info.'!C23 = "","",('Competition Info.'!C23))</f>
        <v/>
      </c>
      <c r="C26" s="638"/>
      <c r="D26" s="140"/>
      <c r="E26" s="474"/>
      <c r="F26" s="475"/>
      <c r="G26" s="285" t="str">
        <f>IF('Competition Info.'!C23 = "","",SUM(E26:F26))</f>
        <v/>
      </c>
    </row>
    <row r="27" spans="1:12">
      <c r="A27" s="143" t="str">
        <f>IF('Competition Info.'!C24 = "","",('Competition Info.'!B24))</f>
        <v/>
      </c>
      <c r="B27" s="638" t="str">
        <f>IF('Competition Info.'!C24 = "","",('Competition Info.'!C24))</f>
        <v/>
      </c>
      <c r="C27" s="638"/>
      <c r="D27" s="140"/>
      <c r="E27" s="474"/>
      <c r="F27" s="475"/>
      <c r="G27" s="285" t="str">
        <f>IF('Competition Info.'!C24 = "","",SUM(E27:F27))</f>
        <v/>
      </c>
    </row>
    <row r="28" spans="1:12">
      <c r="A28" s="143" t="str">
        <f>IF('Competition Info.'!C25 = "","",('Competition Info.'!B25))</f>
        <v/>
      </c>
      <c r="B28" s="638" t="str">
        <f>IF('Competition Info.'!C25 = "","",('Competition Info.'!C25))</f>
        <v/>
      </c>
      <c r="C28" s="638"/>
      <c r="D28" s="140"/>
      <c r="E28" s="474"/>
      <c r="F28" s="475"/>
      <c r="G28" s="285" t="str">
        <f>IF('Competition Info.'!C25 = "","",SUM(E28:F28))</f>
        <v/>
      </c>
    </row>
    <row r="29" spans="1:12">
      <c r="A29" s="143" t="str">
        <f>IF('Competition Info.'!C26 = "","",('Competition Info.'!B26))</f>
        <v/>
      </c>
      <c r="B29" s="638" t="str">
        <f>IF('Competition Info.'!C26 = "","",('Competition Info.'!C26))</f>
        <v/>
      </c>
      <c r="C29" s="638"/>
      <c r="D29" s="140"/>
      <c r="E29" s="474"/>
      <c r="F29" s="475"/>
      <c r="G29" s="285" t="str">
        <f>IF('Competition Info.'!C26 = "","",SUM(E29:F29))</f>
        <v/>
      </c>
    </row>
    <row r="30" spans="1:12" ht="12" customHeight="1">
      <c r="A30" s="132"/>
      <c r="E30" s="133"/>
      <c r="F30" s="133"/>
      <c r="G30" s="134"/>
    </row>
    <row r="31" spans="1:12">
      <c r="A31" s="132"/>
      <c r="B31" s="146"/>
      <c r="C31" s="5" t="s">
        <v>112</v>
      </c>
      <c r="D31" s="421"/>
      <c r="E31" s="413">
        <f>SUM(E15:E29)</f>
        <v>5.6</v>
      </c>
      <c r="F31" s="414">
        <f>SUM(F15:F29)</f>
        <v>5.4</v>
      </c>
      <c r="G31" s="134"/>
    </row>
    <row r="32" spans="1:12">
      <c r="A32" s="132"/>
      <c r="B32" s="146"/>
      <c r="C32" s="5" t="s">
        <v>113</v>
      </c>
      <c r="D32" s="421"/>
      <c r="E32" s="413">
        <f>IF(COUNTA(E15:E29)&gt;4,MAX(E15:E29),0)</f>
        <v>0</v>
      </c>
      <c r="F32" s="414">
        <f>IF(COUNTA(F15:F29)&gt;4,MAX(F15:F29),0)</f>
        <v>0</v>
      </c>
      <c r="G32" s="208"/>
      <c r="H32" s="133"/>
      <c r="I32" s="133"/>
      <c r="J32" s="133"/>
      <c r="K32" s="133"/>
      <c r="L32" s="133"/>
    </row>
    <row r="33" spans="1:12">
      <c r="A33" s="132"/>
      <c r="B33" s="146"/>
      <c r="C33" s="5" t="s">
        <v>114</v>
      </c>
      <c r="D33" s="421"/>
      <c r="E33" s="413">
        <f>IF(COUNTA(E15:E29)&gt;4,MIN(E15:E29),0)</f>
        <v>0</v>
      </c>
      <c r="F33" s="414">
        <f>IF(COUNTA(F15:F29)&gt;4,MIN(F15:F29),0)</f>
        <v>0</v>
      </c>
      <c r="G33" s="208"/>
      <c r="H33" s="133"/>
      <c r="I33" s="133"/>
      <c r="J33" s="133"/>
      <c r="K33" s="133"/>
      <c r="L33" s="133"/>
    </row>
    <row r="34" spans="1:12">
      <c r="A34" s="132"/>
      <c r="B34" s="146"/>
      <c r="C34" s="5" t="s">
        <v>115</v>
      </c>
      <c r="D34" s="421"/>
      <c r="E34" s="413">
        <f>SUM(E31-E32-E33)</f>
        <v>5.6</v>
      </c>
      <c r="F34" s="414">
        <f>SUM(F31-F32-F33)</f>
        <v>5.4</v>
      </c>
      <c r="G34" s="208"/>
      <c r="H34" s="133"/>
      <c r="I34" s="133"/>
      <c r="J34" s="133"/>
      <c r="K34" s="133"/>
      <c r="L34" s="133"/>
    </row>
    <row r="35" spans="1:12" ht="12" customHeight="1">
      <c r="A35" s="209"/>
      <c r="B35" s="157"/>
      <c r="C35" s="157"/>
      <c r="D35" s="157"/>
      <c r="E35" s="210"/>
      <c r="F35" s="210"/>
      <c r="G35" s="211"/>
    </row>
    <row r="36" spans="1:12" ht="8.1" customHeight="1">
      <c r="A36" s="132"/>
      <c r="E36" s="133"/>
      <c r="F36" s="133"/>
      <c r="G36" s="134"/>
    </row>
    <row r="37" spans="1:12">
      <c r="A37" s="132"/>
      <c r="B37" s="146"/>
      <c r="C37" s="5" t="s">
        <v>116</v>
      </c>
      <c r="E37" s="415">
        <f>SUM(E34:F34)</f>
        <v>11</v>
      </c>
      <c r="F37" s="133"/>
      <c r="G37" s="134"/>
    </row>
    <row r="38" spans="1:12">
      <c r="A38" s="132"/>
      <c r="B38" s="146"/>
      <c r="C38" s="5" t="s">
        <v>95</v>
      </c>
      <c r="E38" s="416">
        <f>IF(COUNTA(E15:E29)&gt;4,ROUND(E37/(COUNTA(E15:E29)-2),4),ROUND(E37/(COUNTA(E15:E29)),4))</f>
        <v>5.5</v>
      </c>
      <c r="F38" s="133"/>
      <c r="G38" s="134"/>
    </row>
    <row r="39" spans="1:12" ht="8.1" customHeight="1" thickBot="1">
      <c r="A39" s="275"/>
      <c r="B39" s="151"/>
      <c r="C39" s="151"/>
      <c r="D39" s="151"/>
      <c r="E39" s="417"/>
      <c r="F39" s="276"/>
      <c r="G39" s="152"/>
    </row>
    <row r="40" spans="1:12" ht="17.25">
      <c r="A40" s="153"/>
      <c r="B40" s="146"/>
      <c r="C40" s="5" t="s">
        <v>117</v>
      </c>
      <c r="E40" s="416">
        <f>ROUND(SUM(E38)*3.75,4)</f>
        <v>20.625</v>
      </c>
      <c r="F40" s="280"/>
      <c r="G40" s="281"/>
    </row>
    <row r="41" spans="1:12" ht="17.25">
      <c r="A41" s="153"/>
      <c r="B41" s="146"/>
      <c r="C41" s="5" t="s">
        <v>118</v>
      </c>
      <c r="E41" s="415">
        <f>IF(B8=0,0,IF(B7="Junior",IF(B8&gt;2.1,4,IF(B8&lt;1.2,4,0)),IF(B8&gt;2.4,4,IF(B8&lt;1.5,4,0))))</f>
        <v>0</v>
      </c>
      <c r="F41" s="280"/>
      <c r="G41" s="281"/>
    </row>
    <row r="42" spans="1:12" ht="17.25">
      <c r="A42" s="423" t="s">
        <v>273</v>
      </c>
      <c r="B42" s="473">
        <v>5</v>
      </c>
      <c r="C42" s="5" t="s">
        <v>257</v>
      </c>
      <c r="E42" s="415">
        <f>B42*0.75</f>
        <v>3.75</v>
      </c>
      <c r="F42" s="482">
        <f>SUM(E41:E43)</f>
        <v>3.75</v>
      </c>
      <c r="G42" s="281"/>
    </row>
    <row r="43" spans="1:12" ht="17.25">
      <c r="A43" s="153"/>
      <c r="B43" s="146"/>
      <c r="C43" s="5" t="s">
        <v>119</v>
      </c>
      <c r="E43" s="418">
        <v>0</v>
      </c>
      <c r="F43" s="280"/>
      <c r="G43" s="281"/>
    </row>
    <row r="44" spans="1:12" ht="17.25">
      <c r="A44" s="153"/>
      <c r="B44" s="146"/>
      <c r="C44" s="5" t="s">
        <v>218</v>
      </c>
      <c r="E44" s="420">
        <f>SUM(E40-E41-E42-E43)</f>
        <v>16.875</v>
      </c>
      <c r="F44" s="280"/>
      <c r="G44" s="281"/>
    </row>
    <row r="45" spans="1:12" ht="12" customHeight="1" thickBot="1">
      <c r="A45" s="275"/>
      <c r="B45" s="151"/>
      <c r="C45" s="151"/>
      <c r="D45" s="151"/>
      <c r="E45" s="417"/>
      <c r="F45" s="276"/>
      <c r="G45" s="152"/>
    </row>
    <row r="46" spans="1:12" ht="18" customHeight="1">
      <c r="A46" s="278"/>
      <c r="B46" s="422"/>
      <c r="C46" s="5" t="s">
        <v>217</v>
      </c>
      <c r="E46" s="416">
        <f>VLOOKUP(F6,Compuls_Recap,4,FALSE)</f>
        <v>11.3438</v>
      </c>
      <c r="F46" s="133"/>
      <c r="G46" s="134"/>
    </row>
    <row r="47" spans="1:12" ht="18" customHeight="1">
      <c r="A47" s="153"/>
      <c r="B47" s="146"/>
      <c r="C47" s="5" t="s">
        <v>218</v>
      </c>
      <c r="E47" s="416">
        <f>SUM(E44)</f>
        <v>16.875</v>
      </c>
      <c r="G47" s="134"/>
    </row>
    <row r="48" spans="1:12" ht="18" customHeight="1" thickBot="1">
      <c r="A48" s="132"/>
      <c r="B48" s="146"/>
      <c r="C48" s="5" t="s">
        <v>135</v>
      </c>
      <c r="D48" s="39"/>
      <c r="E48" s="416">
        <f>SUM(E46:E47)</f>
        <v>28.218800000000002</v>
      </c>
      <c r="F48" s="133"/>
      <c r="G48" s="134"/>
    </row>
    <row r="49" spans="1:7">
      <c r="A49" s="269"/>
      <c r="B49" s="270"/>
      <c r="C49" s="284"/>
      <c r="D49" s="284"/>
      <c r="E49" s="419"/>
      <c r="F49" s="271"/>
      <c r="G49" s="272"/>
    </row>
    <row r="50" spans="1:7">
      <c r="A50" s="278"/>
      <c r="C50" s="5" t="s">
        <v>136</v>
      </c>
      <c r="D50" s="39"/>
      <c r="E50" s="420">
        <f>SUM(E48)</f>
        <v>28.218800000000002</v>
      </c>
      <c r="F50" s="133"/>
      <c r="G50" s="134"/>
    </row>
    <row r="51" spans="1:7" ht="15.4" thickBot="1">
      <c r="A51" s="275"/>
      <c r="B51" s="151"/>
      <c r="C51" s="151"/>
      <c r="D51" s="151"/>
      <c r="E51" s="276"/>
      <c r="F51" s="276"/>
      <c r="G51" s="152"/>
    </row>
  </sheetData>
  <mergeCells count="15">
    <mergeCell ref="B20:C20"/>
    <mergeCell ref="B15:C15"/>
    <mergeCell ref="B16:C16"/>
    <mergeCell ref="B17:C17"/>
    <mergeCell ref="B18:C18"/>
    <mergeCell ref="B19:C19"/>
    <mergeCell ref="B27:C27"/>
    <mergeCell ref="B28:C28"/>
    <mergeCell ref="B29:C29"/>
    <mergeCell ref="B21:C21"/>
    <mergeCell ref="B22:C22"/>
    <mergeCell ref="B23:C23"/>
    <mergeCell ref="B24:C24"/>
    <mergeCell ref="B25:C25"/>
    <mergeCell ref="B26:C26"/>
  </mergeCells>
  <conditionalFormatting sqref="E41 E43">
    <cfRule type="cellIs" dxfId="35" priority="1" stopIfTrue="1" operator="greaterThan">
      <formula>0</formula>
    </cfRule>
  </conditionalFormatting>
  <conditionalFormatting sqref="E42">
    <cfRule type="cellIs" dxfId="34" priority="2" stopIfTrue="1" operator="notEqual">
      <formula>0</formula>
    </cfRule>
  </conditionalFormatting>
  <conditionalFormatting sqref="B42">
    <cfRule type="expression" dxfId="33" priority="3" stopIfTrue="1">
      <formula>ISBLANK(B42)</formula>
    </cfRule>
  </conditionalFormatting>
  <conditionalFormatting sqref="B8">
    <cfRule type="cellIs" dxfId="32" priority="4" stopIfTrue="1" operator="equal">
      <formula>0</formula>
    </cfRule>
  </conditionalFormatting>
  <printOptions horizontalCentered="1" gridLinesSet="0"/>
  <pageMargins left="0.25" right="0.25" top="0.5" bottom="0.5" header="0" footer="0.25"/>
  <pageSetup scale="99" orientation="portrait" horizontalDpi="4294967292" verticalDpi="4294967292"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D0A6AA-80DC-4D13-A0AE-2E0857FC8B37}">
  <sheetPr codeName="Sheet34">
    <pageSetUpPr fitToPage="1"/>
  </sheetPr>
  <dimension ref="A1:L51"/>
  <sheetViews>
    <sheetView showGridLines="0" zoomScale="75" workbookViewId="0">
      <selection activeCell="G15" sqref="G15"/>
    </sheetView>
  </sheetViews>
  <sheetFormatPr defaultColWidth="11" defaultRowHeight="15"/>
  <cols>
    <col min="1" max="1" width="14.5" style="18" customWidth="1"/>
    <col min="2" max="2" width="12.5" style="18" customWidth="1"/>
    <col min="3" max="3" width="14" style="18" customWidth="1"/>
    <col min="4" max="4" width="1.125" style="18" customWidth="1"/>
    <col min="5" max="6" width="18.375" style="18" customWidth="1"/>
    <col min="7" max="7" width="13" style="18" customWidth="1"/>
    <col min="8" max="16384" width="11" style="18"/>
  </cols>
  <sheetData>
    <row r="1" spans="1:7">
      <c r="A1" s="269"/>
      <c r="B1" s="270"/>
      <c r="C1" s="270"/>
      <c r="D1" s="270"/>
      <c r="E1" s="271"/>
      <c r="F1" s="271"/>
      <c r="G1" s="272"/>
    </row>
    <row r="2" spans="1:7" ht="22.5">
      <c r="A2" s="273" t="str">
        <f>Competition</f>
        <v>2024 NB Provincials</v>
      </c>
      <c r="E2" s="133"/>
      <c r="F2" s="133"/>
      <c r="G2" s="274" t="str">
        <f>Dates</f>
        <v>April 27-28, 2024</v>
      </c>
    </row>
    <row r="3" spans="1:7" ht="12" customHeight="1">
      <c r="A3" s="132"/>
      <c r="E3" s="133"/>
      <c r="F3" s="133"/>
      <c r="G3" s="134"/>
    </row>
    <row r="4" spans="1:7" ht="12" customHeight="1" thickBot="1">
      <c r="A4" s="132"/>
      <c r="D4" s="151"/>
      <c r="E4" s="276"/>
      <c r="F4" s="133"/>
      <c r="G4" s="134"/>
    </row>
    <row r="5" spans="1:7" ht="12" customHeight="1">
      <c r="A5" s="269"/>
      <c r="B5" s="270"/>
      <c r="C5" s="270"/>
      <c r="F5" s="271"/>
      <c r="G5" s="272"/>
    </row>
    <row r="6" spans="1:7">
      <c r="A6" s="132"/>
      <c r="E6" s="149" t="s">
        <v>88</v>
      </c>
      <c r="F6" s="282" t="s">
        <v>440</v>
      </c>
      <c r="G6" s="134"/>
    </row>
    <row r="7" spans="1:7" ht="17.649999999999999">
      <c r="A7" s="278" t="str">
        <f>Category</f>
        <v>BI 15-17</v>
      </c>
      <c r="B7" s="21" t="s">
        <v>411</v>
      </c>
      <c r="E7" s="149" t="s">
        <v>54</v>
      </c>
      <c r="F7" s="267" t="str">
        <f>VLOOKUP($F$6,Competitor_Info,2,FALSE)</f>
        <v>Elora Wheaton</v>
      </c>
      <c r="G7" s="134"/>
    </row>
    <row r="8" spans="1:7" ht="17.649999999999999">
      <c r="A8" s="278" t="s">
        <v>110</v>
      </c>
      <c r="B8" s="283">
        <v>2</v>
      </c>
      <c r="E8" s="149"/>
      <c r="F8" s="268" t="str">
        <f>VLOOKUP($F$6,Competitor_Info,5,FALSE)</f>
        <v>ATLK</v>
      </c>
      <c r="G8" s="134"/>
    </row>
    <row r="9" spans="1:7" ht="12" customHeight="1" thickBot="1">
      <c r="A9" s="275"/>
      <c r="B9" s="151"/>
      <c r="C9" s="151"/>
      <c r="D9" s="151"/>
      <c r="E9" s="276"/>
      <c r="F9" s="276"/>
      <c r="G9" s="152"/>
    </row>
    <row r="10" spans="1:7" ht="8.1" customHeight="1">
      <c r="A10" s="132"/>
      <c r="E10" s="133"/>
      <c r="F10" s="133"/>
      <c r="G10" s="134"/>
    </row>
    <row r="11" spans="1:7" ht="20.65">
      <c r="A11" s="135" t="s">
        <v>449</v>
      </c>
      <c r="B11" s="33"/>
      <c r="C11" s="33"/>
      <c r="D11" s="33"/>
      <c r="E11" s="33"/>
      <c r="F11" s="136"/>
      <c r="G11" s="137"/>
    </row>
    <row r="12" spans="1:7" ht="8.1" customHeight="1">
      <c r="A12" s="132"/>
      <c r="E12" s="133"/>
      <c r="F12" s="133"/>
      <c r="G12" s="134"/>
    </row>
    <row r="13" spans="1:7">
      <c r="A13" s="138"/>
      <c r="B13" s="139"/>
      <c r="C13" s="139"/>
      <c r="D13" s="140"/>
      <c r="E13" s="308" t="s">
        <v>108</v>
      </c>
      <c r="F13" s="141" t="s">
        <v>109</v>
      </c>
      <c r="G13" s="142"/>
    </row>
    <row r="14" spans="1:7">
      <c r="A14" s="143"/>
      <c r="B14" s="207"/>
      <c r="C14" s="139"/>
      <c r="D14" s="140"/>
      <c r="E14" s="309"/>
      <c r="F14" s="144"/>
      <c r="G14" s="142"/>
    </row>
    <row r="15" spans="1:7">
      <c r="A15" s="143" t="str">
        <f>IF('Competition Info.'!C12 = "","",('Competition Info.'!B12))</f>
        <v>Judge 1:</v>
      </c>
      <c r="B15" s="638" t="s">
        <v>450</v>
      </c>
      <c r="C15" s="638"/>
      <c r="D15" s="140"/>
      <c r="E15" s="585">
        <v>2.6</v>
      </c>
      <c r="F15" s="586">
        <v>2.5</v>
      </c>
      <c r="G15" s="285">
        <f>IF('Competition Info.'!C12 = "","",SUM(E15:F15))</f>
        <v>5.0999999999999996</v>
      </c>
    </row>
    <row r="16" spans="1:7">
      <c r="A16" s="143" t="str">
        <f>IF('Competition Info.'!C13 = "","",('Competition Info.'!B13))</f>
        <v>Judge 2:</v>
      </c>
      <c r="B16" s="638" t="str">
        <f>IF('Competition Info.'!C13 = "","",('Competition Info.'!C13))</f>
        <v>Joanne Moser</v>
      </c>
      <c r="C16" s="638"/>
      <c r="D16" s="140"/>
      <c r="E16" s="585">
        <v>3.2</v>
      </c>
      <c r="F16" s="586">
        <v>3.4</v>
      </c>
      <c r="G16" s="285">
        <f>IF('Competition Info.'!C13 = "","",SUM(E16:F16))</f>
        <v>6.6</v>
      </c>
    </row>
    <row r="17" spans="1:12">
      <c r="A17" s="143" t="str">
        <f>IF('Competition Info.'!C14 = "","",('Competition Info.'!B14))</f>
        <v/>
      </c>
      <c r="B17" s="638" t="str">
        <f>IF('Competition Info.'!C14 = "","",('Competition Info.'!C14))</f>
        <v/>
      </c>
      <c r="C17" s="638"/>
      <c r="D17" s="140"/>
      <c r="E17" s="474"/>
      <c r="F17" s="475"/>
      <c r="G17" s="285" t="str">
        <f>IF('Competition Info.'!C14 = "","",SUM(E17:F17))</f>
        <v/>
      </c>
    </row>
    <row r="18" spans="1:12">
      <c r="A18" s="143" t="str">
        <f>IF('Competition Info.'!C15 = "","",('Competition Info.'!B15))</f>
        <v/>
      </c>
      <c r="B18" s="638" t="str">
        <f>IF('Competition Info.'!C15 = "","",('Competition Info.'!C15))</f>
        <v/>
      </c>
      <c r="C18" s="638"/>
      <c r="D18" s="140"/>
      <c r="E18" s="474"/>
      <c r="F18" s="475"/>
      <c r="G18" s="285" t="str">
        <f>IF('Competition Info.'!C15 = "","",SUM(E18:F18))</f>
        <v/>
      </c>
    </row>
    <row r="19" spans="1:12">
      <c r="A19" s="143" t="str">
        <f>IF('Competition Info.'!C16 = "","",('Competition Info.'!B16))</f>
        <v/>
      </c>
      <c r="B19" s="638" t="str">
        <f>IF('Competition Info.'!C16 = "","",('Competition Info.'!C16))</f>
        <v/>
      </c>
      <c r="C19" s="638"/>
      <c r="D19" s="140"/>
      <c r="E19" s="474"/>
      <c r="F19" s="475"/>
      <c r="G19" s="285" t="str">
        <f>IF('Competition Info.'!C16 = "","",SUM(E19:F19))</f>
        <v/>
      </c>
    </row>
    <row r="20" spans="1:12">
      <c r="A20" s="143" t="str">
        <f>IF('Competition Info.'!C17 = "","",('Competition Info.'!B17))</f>
        <v/>
      </c>
      <c r="B20" s="638" t="str">
        <f>IF('Competition Info.'!C17 = "","",('Competition Info.'!C17))</f>
        <v/>
      </c>
      <c r="C20" s="638"/>
      <c r="D20" s="140"/>
      <c r="E20" s="474"/>
      <c r="F20" s="475"/>
      <c r="G20" s="285" t="str">
        <f>IF('Competition Info.'!C17 = "","",SUM(E20:F20))</f>
        <v/>
      </c>
    </row>
    <row r="21" spans="1:12">
      <c r="A21" s="143" t="str">
        <f>IF('Competition Info.'!C18 = "","",('Competition Info.'!B18))</f>
        <v/>
      </c>
      <c r="B21" s="638" t="str">
        <f>IF('Competition Info.'!C18 = "","",('Competition Info.'!C18))</f>
        <v/>
      </c>
      <c r="C21" s="638"/>
      <c r="D21" s="140"/>
      <c r="E21" s="474"/>
      <c r="F21" s="475"/>
      <c r="G21" s="285" t="str">
        <f>IF('Competition Info.'!C18 = "","",SUM(E21:F21))</f>
        <v/>
      </c>
    </row>
    <row r="22" spans="1:12">
      <c r="A22" s="143" t="str">
        <f>IF('Competition Info.'!C19 = "","",('Competition Info.'!B19))</f>
        <v/>
      </c>
      <c r="B22" s="638" t="str">
        <f>IF('Competition Info.'!C19 = "","",('Competition Info.'!C19))</f>
        <v/>
      </c>
      <c r="C22" s="638"/>
      <c r="D22" s="140"/>
      <c r="E22" s="474"/>
      <c r="F22" s="475"/>
      <c r="G22" s="285" t="str">
        <f>IF('Competition Info.'!C19 = "","",SUM(E22:F22))</f>
        <v/>
      </c>
    </row>
    <row r="23" spans="1:12">
      <c r="A23" s="143" t="str">
        <f>IF('Competition Info.'!C20 = "","",('Competition Info.'!B20))</f>
        <v/>
      </c>
      <c r="B23" s="638" t="str">
        <f>IF('Competition Info.'!C20 = "","",('Competition Info.'!C20))</f>
        <v/>
      </c>
      <c r="C23" s="638"/>
      <c r="D23" s="140"/>
      <c r="E23" s="474"/>
      <c r="F23" s="475"/>
      <c r="G23" s="285" t="str">
        <f>IF('Competition Info.'!C20 = "","",SUM(E23:F23))</f>
        <v/>
      </c>
    </row>
    <row r="24" spans="1:12">
      <c r="A24" s="143" t="str">
        <f>IF('Competition Info.'!C21 = "","",('Competition Info.'!B21))</f>
        <v/>
      </c>
      <c r="B24" s="638" t="str">
        <f>IF('Competition Info.'!C21 = "","",('Competition Info.'!C21))</f>
        <v/>
      </c>
      <c r="C24" s="638"/>
      <c r="D24" s="140"/>
      <c r="E24" s="474"/>
      <c r="F24" s="475"/>
      <c r="G24" s="285" t="str">
        <f>IF('Competition Info.'!C21 = "","",SUM(E24:F24))</f>
        <v/>
      </c>
    </row>
    <row r="25" spans="1:12">
      <c r="A25" s="143" t="str">
        <f>IF('Competition Info.'!C22 = "","",('Competition Info.'!B22))</f>
        <v/>
      </c>
      <c r="B25" s="638" t="str">
        <f>IF('Competition Info.'!C22 = "","",('Competition Info.'!C22))</f>
        <v/>
      </c>
      <c r="C25" s="638"/>
      <c r="D25" s="140"/>
      <c r="E25" s="474"/>
      <c r="F25" s="475"/>
      <c r="G25" s="285" t="str">
        <f>IF('Competition Info.'!C22 = "","",SUM(E25:F25))</f>
        <v/>
      </c>
    </row>
    <row r="26" spans="1:12">
      <c r="A26" s="143" t="str">
        <f>IF('Competition Info.'!C23 = "","",('Competition Info.'!B23))</f>
        <v/>
      </c>
      <c r="B26" s="638" t="str">
        <f>IF('Competition Info.'!C23 = "","",('Competition Info.'!C23))</f>
        <v/>
      </c>
      <c r="C26" s="638"/>
      <c r="D26" s="140"/>
      <c r="E26" s="474"/>
      <c r="F26" s="475"/>
      <c r="G26" s="285" t="str">
        <f>IF('Competition Info.'!C23 = "","",SUM(E26:F26))</f>
        <v/>
      </c>
    </row>
    <row r="27" spans="1:12">
      <c r="A27" s="143" t="str">
        <f>IF('Competition Info.'!C24 = "","",('Competition Info.'!B24))</f>
        <v/>
      </c>
      <c r="B27" s="638" t="str">
        <f>IF('Competition Info.'!C24 = "","",('Competition Info.'!C24))</f>
        <v/>
      </c>
      <c r="C27" s="638"/>
      <c r="D27" s="140"/>
      <c r="E27" s="474"/>
      <c r="F27" s="475"/>
      <c r="G27" s="285" t="str">
        <f>IF('Competition Info.'!C24 = "","",SUM(E27:F27))</f>
        <v/>
      </c>
    </row>
    <row r="28" spans="1:12">
      <c r="A28" s="143" t="str">
        <f>IF('Competition Info.'!C25 = "","",('Competition Info.'!B25))</f>
        <v/>
      </c>
      <c r="B28" s="638" t="str">
        <f>IF('Competition Info.'!C25 = "","",('Competition Info.'!C25))</f>
        <v/>
      </c>
      <c r="C28" s="638"/>
      <c r="D28" s="140"/>
      <c r="E28" s="474"/>
      <c r="F28" s="475"/>
      <c r="G28" s="285" t="str">
        <f>IF('Competition Info.'!C25 = "","",SUM(E28:F28))</f>
        <v/>
      </c>
    </row>
    <row r="29" spans="1:12">
      <c r="A29" s="143" t="str">
        <f>IF('Competition Info.'!C26 = "","",('Competition Info.'!B26))</f>
        <v/>
      </c>
      <c r="B29" s="638" t="str">
        <f>IF('Competition Info.'!C26 = "","",('Competition Info.'!C26))</f>
        <v/>
      </c>
      <c r="C29" s="638"/>
      <c r="D29" s="140"/>
      <c r="E29" s="474"/>
      <c r="F29" s="475"/>
      <c r="G29" s="285" t="str">
        <f>IF('Competition Info.'!C26 = "","",SUM(E29:F29))</f>
        <v/>
      </c>
    </row>
    <row r="30" spans="1:12" ht="12" customHeight="1">
      <c r="A30" s="132"/>
      <c r="E30" s="133"/>
      <c r="F30" s="133"/>
      <c r="G30" s="134"/>
    </row>
    <row r="31" spans="1:12">
      <c r="A31" s="132"/>
      <c r="B31" s="146"/>
      <c r="C31" s="5" t="s">
        <v>112</v>
      </c>
      <c r="D31" s="421"/>
      <c r="E31" s="413">
        <f>SUM(E15:E29)</f>
        <v>5.8000000000000007</v>
      </c>
      <c r="F31" s="414">
        <f>SUM(F15:F29)</f>
        <v>5.9</v>
      </c>
      <c r="G31" s="134"/>
    </row>
    <row r="32" spans="1:12">
      <c r="A32" s="132"/>
      <c r="B32" s="146"/>
      <c r="C32" s="5" t="s">
        <v>113</v>
      </c>
      <c r="D32" s="421"/>
      <c r="E32" s="413">
        <f>IF(COUNTA(E15:E29)&gt;4,MAX(E15:E29),0)</f>
        <v>0</v>
      </c>
      <c r="F32" s="414">
        <f>IF(COUNTA(F15:F29)&gt;4,MAX(F15:F29),0)</f>
        <v>0</v>
      </c>
      <c r="G32" s="208"/>
      <c r="H32" s="133"/>
      <c r="I32" s="133"/>
      <c r="J32" s="133"/>
      <c r="K32" s="133"/>
      <c r="L32" s="133"/>
    </row>
    <row r="33" spans="1:12">
      <c r="A33" s="132"/>
      <c r="B33" s="146"/>
      <c r="C33" s="5" t="s">
        <v>114</v>
      </c>
      <c r="D33" s="421"/>
      <c r="E33" s="413">
        <f>IF(COUNTA(E15:E29)&gt;4,MIN(E15:E29),0)</f>
        <v>0</v>
      </c>
      <c r="F33" s="414">
        <f>IF(COUNTA(F15:F29)&gt;4,MIN(F15:F29),0)</f>
        <v>0</v>
      </c>
      <c r="G33" s="208"/>
      <c r="H33" s="133"/>
      <c r="I33" s="133"/>
      <c r="J33" s="133"/>
      <c r="K33" s="133"/>
      <c r="L33" s="133"/>
    </row>
    <row r="34" spans="1:12">
      <c r="A34" s="132"/>
      <c r="B34" s="146"/>
      <c r="C34" s="5" t="s">
        <v>115</v>
      </c>
      <c r="D34" s="421"/>
      <c r="E34" s="413">
        <f>SUM(E31-E32-E33)</f>
        <v>5.8000000000000007</v>
      </c>
      <c r="F34" s="414">
        <f>SUM(F31-F32-F33)</f>
        <v>5.9</v>
      </c>
      <c r="G34" s="208"/>
      <c r="H34" s="133"/>
      <c r="I34" s="133"/>
      <c r="J34" s="133"/>
      <c r="K34" s="133"/>
      <c r="L34" s="133"/>
    </row>
    <row r="35" spans="1:12" ht="12" customHeight="1">
      <c r="A35" s="209"/>
      <c r="B35" s="157"/>
      <c r="C35" s="157"/>
      <c r="D35" s="157"/>
      <c r="E35" s="210"/>
      <c r="F35" s="210"/>
      <c r="G35" s="211"/>
    </row>
    <row r="36" spans="1:12" ht="8.1" customHeight="1">
      <c r="A36" s="132"/>
      <c r="E36" s="133"/>
      <c r="F36" s="133"/>
      <c r="G36" s="134"/>
    </row>
    <row r="37" spans="1:12">
      <c r="A37" s="132"/>
      <c r="B37" s="146"/>
      <c r="C37" s="5" t="s">
        <v>116</v>
      </c>
      <c r="E37" s="415">
        <f>SUM(E34:F34)</f>
        <v>11.700000000000001</v>
      </c>
      <c r="F37" s="133"/>
      <c r="G37" s="134"/>
    </row>
    <row r="38" spans="1:12">
      <c r="A38" s="132"/>
      <c r="B38" s="146"/>
      <c r="C38" s="5" t="s">
        <v>95</v>
      </c>
      <c r="E38" s="416">
        <f>IF(COUNTA(E15:E29)&gt;4,ROUND(E37/(COUNTA(E15:E29)-2),4),ROUND(E37/(COUNTA(E15:E29)),4))</f>
        <v>5.85</v>
      </c>
      <c r="F38" s="133"/>
      <c r="G38" s="134"/>
    </row>
    <row r="39" spans="1:12" ht="8.1" customHeight="1" thickBot="1">
      <c r="A39" s="275"/>
      <c r="B39" s="151"/>
      <c r="C39" s="151"/>
      <c r="D39" s="151"/>
      <c r="E39" s="417"/>
      <c r="F39" s="276"/>
      <c r="G39" s="152"/>
    </row>
    <row r="40" spans="1:12" ht="17.25">
      <c r="A40" s="153"/>
      <c r="B40" s="146"/>
      <c r="C40" s="5" t="s">
        <v>117</v>
      </c>
      <c r="E40" s="416">
        <f>ROUND(SUM(E38)*3.75,4)</f>
        <v>21.9375</v>
      </c>
      <c r="F40" s="280"/>
      <c r="G40" s="281"/>
    </row>
    <row r="41" spans="1:12" ht="17.25">
      <c r="A41" s="153"/>
      <c r="B41" s="146"/>
      <c r="C41" s="5" t="s">
        <v>118</v>
      </c>
      <c r="E41" s="415">
        <f>IF(B8=0,0,IF(B7="Junior",IF(B8&gt;2.1,4,IF(B8&lt;1.2,4,0)),IF(B8&gt;2.4,4,IF(B8&lt;1.5,4,0))))</f>
        <v>0</v>
      </c>
      <c r="F41" s="280"/>
      <c r="G41" s="281"/>
    </row>
    <row r="42" spans="1:12" ht="17.25">
      <c r="A42" s="423" t="s">
        <v>273</v>
      </c>
      <c r="B42" s="473">
        <v>4</v>
      </c>
      <c r="C42" s="5" t="s">
        <v>257</v>
      </c>
      <c r="E42" s="415">
        <f>B42*0.75</f>
        <v>3</v>
      </c>
      <c r="F42" s="482">
        <f>SUM(E41:E43)</f>
        <v>3</v>
      </c>
      <c r="G42" s="281"/>
    </row>
    <row r="43" spans="1:12" ht="17.25">
      <c r="A43" s="153"/>
      <c r="B43" s="146"/>
      <c r="C43" s="5" t="s">
        <v>119</v>
      </c>
      <c r="E43" s="418">
        <v>0</v>
      </c>
      <c r="F43" s="280"/>
      <c r="G43" s="281"/>
    </row>
    <row r="44" spans="1:12" ht="17.25">
      <c r="A44" s="153"/>
      <c r="B44" s="146"/>
      <c r="C44" s="5" t="s">
        <v>218</v>
      </c>
      <c r="E44" s="420">
        <f>SUM(E40-E41-E42-E43)</f>
        <v>18.9375</v>
      </c>
      <c r="F44" s="280"/>
      <c r="G44" s="281"/>
    </row>
    <row r="45" spans="1:12" ht="12" customHeight="1" thickBot="1">
      <c r="A45" s="275"/>
      <c r="B45" s="151"/>
      <c r="C45" s="151"/>
      <c r="D45" s="151"/>
      <c r="E45" s="417"/>
      <c r="F45" s="276"/>
      <c r="G45" s="152"/>
    </row>
    <row r="46" spans="1:12" ht="18" customHeight="1">
      <c r="A46" s="278"/>
      <c r="B46" s="422"/>
      <c r="C46" s="5" t="s">
        <v>217</v>
      </c>
      <c r="E46" s="416">
        <f>VLOOKUP(F6,Compuls_Recap,4,FALSE)</f>
        <v>12.5313</v>
      </c>
      <c r="F46" s="133"/>
      <c r="G46" s="134"/>
    </row>
    <row r="47" spans="1:12" ht="18" customHeight="1">
      <c r="A47" s="153"/>
      <c r="B47" s="146"/>
      <c r="C47" s="5" t="s">
        <v>218</v>
      </c>
      <c r="E47" s="416">
        <f>SUM(E44)</f>
        <v>18.9375</v>
      </c>
      <c r="G47" s="134"/>
    </row>
    <row r="48" spans="1:12" ht="18" customHeight="1" thickBot="1">
      <c r="A48" s="132"/>
      <c r="B48" s="146"/>
      <c r="C48" s="5" t="s">
        <v>135</v>
      </c>
      <c r="D48" s="39"/>
      <c r="E48" s="416">
        <f>SUM(E46:E47)</f>
        <v>31.468800000000002</v>
      </c>
      <c r="F48" s="133"/>
      <c r="G48" s="134"/>
    </row>
    <row r="49" spans="1:7">
      <c r="A49" s="269"/>
      <c r="B49" s="270"/>
      <c r="C49" s="284"/>
      <c r="D49" s="284"/>
      <c r="E49" s="419"/>
      <c r="F49" s="271"/>
      <c r="G49" s="272"/>
    </row>
    <row r="50" spans="1:7">
      <c r="A50" s="278"/>
      <c r="C50" s="5" t="s">
        <v>136</v>
      </c>
      <c r="D50" s="39"/>
      <c r="E50" s="420">
        <f>SUM(E48)</f>
        <v>31.468800000000002</v>
      </c>
      <c r="F50" s="133"/>
      <c r="G50" s="134"/>
    </row>
    <row r="51" spans="1:7" ht="15.4" thickBot="1">
      <c r="A51" s="275"/>
      <c r="B51" s="151"/>
      <c r="C51" s="151"/>
      <c r="D51" s="151"/>
      <c r="E51" s="276"/>
      <c r="F51" s="276"/>
      <c r="G51" s="152"/>
    </row>
  </sheetData>
  <mergeCells count="15">
    <mergeCell ref="B20:C20"/>
    <mergeCell ref="B15:C15"/>
    <mergeCell ref="B16:C16"/>
    <mergeCell ref="B17:C17"/>
    <mergeCell ref="B18:C18"/>
    <mergeCell ref="B19:C19"/>
    <mergeCell ref="B27:C27"/>
    <mergeCell ref="B28:C28"/>
    <mergeCell ref="B29:C29"/>
    <mergeCell ref="B21:C21"/>
    <mergeCell ref="B22:C22"/>
    <mergeCell ref="B23:C23"/>
    <mergeCell ref="B24:C24"/>
    <mergeCell ref="B25:C25"/>
    <mergeCell ref="B26:C26"/>
  </mergeCells>
  <conditionalFormatting sqref="E41 E43">
    <cfRule type="cellIs" dxfId="31" priority="1" stopIfTrue="1" operator="greaterThan">
      <formula>0</formula>
    </cfRule>
  </conditionalFormatting>
  <conditionalFormatting sqref="E42">
    <cfRule type="cellIs" dxfId="30" priority="2" stopIfTrue="1" operator="notEqual">
      <formula>0</formula>
    </cfRule>
  </conditionalFormatting>
  <conditionalFormatting sqref="B42">
    <cfRule type="expression" dxfId="29" priority="3" stopIfTrue="1">
      <formula>ISBLANK(B42)</formula>
    </cfRule>
  </conditionalFormatting>
  <conditionalFormatting sqref="B8">
    <cfRule type="cellIs" dxfId="28" priority="4" stopIfTrue="1" operator="equal">
      <formula>0</formula>
    </cfRule>
  </conditionalFormatting>
  <printOptions horizontalCentered="1" gridLinesSet="0"/>
  <pageMargins left="0.25" right="0.25" top="0.5" bottom="0.5" header="0" footer="0.25"/>
  <pageSetup scale="99" orientation="portrait" horizontalDpi="4294967292" verticalDpi="4294967292"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FF2A0A-46E1-4BDD-81B7-F81203FCC125}">
  <sheetPr codeName="Sheet33">
    <pageSetUpPr fitToPage="1"/>
  </sheetPr>
  <dimension ref="A1:L51"/>
  <sheetViews>
    <sheetView showGridLines="0" zoomScale="75" workbookViewId="0">
      <selection activeCell="G15" sqref="G15"/>
    </sheetView>
  </sheetViews>
  <sheetFormatPr defaultColWidth="11" defaultRowHeight="15"/>
  <cols>
    <col min="1" max="1" width="14.5" style="18" customWidth="1"/>
    <col min="2" max="2" width="12.5" style="18" customWidth="1"/>
    <col min="3" max="3" width="14" style="18" customWidth="1"/>
    <col min="4" max="4" width="1.125" style="18" customWidth="1"/>
    <col min="5" max="6" width="18.375" style="18" customWidth="1"/>
    <col min="7" max="7" width="13" style="18" customWidth="1"/>
    <col min="8" max="16384" width="11" style="18"/>
  </cols>
  <sheetData>
    <row r="1" spans="1:7">
      <c r="A1" s="269"/>
      <c r="B1" s="270"/>
      <c r="C1" s="270"/>
      <c r="D1" s="270"/>
      <c r="E1" s="271"/>
      <c r="F1" s="271"/>
      <c r="G1" s="272"/>
    </row>
    <row r="2" spans="1:7" ht="22.5">
      <c r="A2" s="273" t="str">
        <f>Competition</f>
        <v>2024 NB Provincials</v>
      </c>
      <c r="E2" s="133"/>
      <c r="F2" s="133"/>
      <c r="G2" s="274" t="str">
        <f>Dates</f>
        <v>April 27-28, 2024</v>
      </c>
    </row>
    <row r="3" spans="1:7" ht="12" customHeight="1">
      <c r="A3" s="132"/>
      <c r="E3" s="133"/>
      <c r="F3" s="133"/>
      <c r="G3" s="134"/>
    </row>
    <row r="4" spans="1:7" ht="12" customHeight="1" thickBot="1">
      <c r="A4" s="132"/>
      <c r="D4" s="151"/>
      <c r="E4" s="276"/>
      <c r="F4" s="133"/>
      <c r="G4" s="134"/>
    </row>
    <row r="5" spans="1:7" ht="12" customHeight="1">
      <c r="A5" s="269"/>
      <c r="B5" s="270"/>
      <c r="C5" s="270"/>
      <c r="F5" s="271"/>
      <c r="G5" s="272"/>
    </row>
    <row r="6" spans="1:7">
      <c r="A6" s="132"/>
      <c r="E6" s="149" t="s">
        <v>88</v>
      </c>
      <c r="F6" s="282" t="s">
        <v>442</v>
      </c>
      <c r="G6" s="134"/>
    </row>
    <row r="7" spans="1:7" ht="17.649999999999999">
      <c r="A7" s="278" t="str">
        <f>Category</f>
        <v>BI 15-17</v>
      </c>
      <c r="B7" s="21" t="s">
        <v>411</v>
      </c>
      <c r="E7" s="149" t="s">
        <v>54</v>
      </c>
      <c r="F7" s="267" t="str">
        <f>VLOOKUP($F$6,Competitor_Info,2,FALSE)</f>
        <v>Janie Ouellette</v>
      </c>
      <c r="G7" s="134"/>
    </row>
    <row r="8" spans="1:7" ht="17.649999999999999">
      <c r="A8" s="278" t="s">
        <v>110</v>
      </c>
      <c r="B8" s="283">
        <v>2.02</v>
      </c>
      <c r="E8" s="149"/>
      <c r="F8" s="268" t="str">
        <f>VLOOKUP($F$6,Competitor_Info,5,FALSE)</f>
        <v>ATLK</v>
      </c>
      <c r="G8" s="134"/>
    </row>
    <row r="9" spans="1:7" ht="12" customHeight="1" thickBot="1">
      <c r="A9" s="275"/>
      <c r="B9" s="151"/>
      <c r="C9" s="151"/>
      <c r="D9" s="151"/>
      <c r="E9" s="276"/>
      <c r="F9" s="276"/>
      <c r="G9" s="152"/>
    </row>
    <row r="10" spans="1:7" ht="8.1" customHeight="1">
      <c r="A10" s="132"/>
      <c r="E10" s="133"/>
      <c r="F10" s="133"/>
      <c r="G10" s="134"/>
    </row>
    <row r="11" spans="1:7" ht="20.65">
      <c r="A11" s="135" t="s">
        <v>449</v>
      </c>
      <c r="B11" s="33"/>
      <c r="C11" s="33"/>
      <c r="D11" s="33"/>
      <c r="E11" s="33"/>
      <c r="F11" s="136"/>
      <c r="G11" s="137"/>
    </row>
    <row r="12" spans="1:7" ht="8.1" customHeight="1">
      <c r="A12" s="132"/>
      <c r="E12" s="133"/>
      <c r="F12" s="133"/>
      <c r="G12" s="134"/>
    </row>
    <row r="13" spans="1:7">
      <c r="A13" s="138"/>
      <c r="B13" s="139"/>
      <c r="C13" s="139"/>
      <c r="D13" s="140"/>
      <c r="E13" s="308" t="s">
        <v>108</v>
      </c>
      <c r="F13" s="141" t="s">
        <v>109</v>
      </c>
      <c r="G13" s="142"/>
    </row>
    <row r="14" spans="1:7">
      <c r="A14" s="143"/>
      <c r="B14" s="207"/>
      <c r="C14" s="139"/>
      <c r="D14" s="140"/>
      <c r="E14" s="309"/>
      <c r="F14" s="144"/>
      <c r="G14" s="142"/>
    </row>
    <row r="15" spans="1:7">
      <c r="A15" s="143" t="str">
        <f>IF('Competition Info.'!C12 = "","",('Competition Info.'!B12))</f>
        <v>Judge 1:</v>
      </c>
      <c r="B15" s="638" t="s">
        <v>450</v>
      </c>
      <c r="C15" s="638"/>
      <c r="D15" s="140"/>
      <c r="E15" s="585">
        <v>3.3</v>
      </c>
      <c r="F15" s="586">
        <v>3.4</v>
      </c>
      <c r="G15" s="285">
        <f>IF('Competition Info.'!C12 = "","",SUM(E15:F15))</f>
        <v>6.6999999999999993</v>
      </c>
    </row>
    <row r="16" spans="1:7">
      <c r="A16" s="143" t="str">
        <f>IF('Competition Info.'!C13 = "","",('Competition Info.'!B13))</f>
        <v>Judge 2:</v>
      </c>
      <c r="B16" s="638" t="str">
        <f>IF('Competition Info.'!C13 = "","",('Competition Info.'!C13))</f>
        <v>Joanne Moser</v>
      </c>
      <c r="C16" s="638"/>
      <c r="D16" s="140"/>
      <c r="E16" s="585">
        <v>3.8</v>
      </c>
      <c r="F16" s="586">
        <v>4</v>
      </c>
      <c r="G16" s="285">
        <f>IF('Competition Info.'!C13 = "","",SUM(E16:F16))</f>
        <v>7.8</v>
      </c>
    </row>
    <row r="17" spans="1:12">
      <c r="A17" s="143" t="str">
        <f>IF('Competition Info.'!C14 = "","",('Competition Info.'!B14))</f>
        <v/>
      </c>
      <c r="B17" s="638" t="str">
        <f>IF('Competition Info.'!C14 = "","",('Competition Info.'!C14))</f>
        <v/>
      </c>
      <c r="C17" s="638"/>
      <c r="D17" s="140"/>
      <c r="E17" s="474"/>
      <c r="F17" s="475"/>
      <c r="G17" s="285" t="str">
        <f>IF('Competition Info.'!C14 = "","",SUM(E17:F17))</f>
        <v/>
      </c>
    </row>
    <row r="18" spans="1:12">
      <c r="A18" s="143" t="str">
        <f>IF('Competition Info.'!C15 = "","",('Competition Info.'!B15))</f>
        <v/>
      </c>
      <c r="B18" s="638" t="str">
        <f>IF('Competition Info.'!C15 = "","",('Competition Info.'!C15))</f>
        <v/>
      </c>
      <c r="C18" s="638"/>
      <c r="D18" s="140"/>
      <c r="E18" s="474"/>
      <c r="F18" s="475"/>
      <c r="G18" s="285" t="str">
        <f>IF('Competition Info.'!C15 = "","",SUM(E18:F18))</f>
        <v/>
      </c>
    </row>
    <row r="19" spans="1:12">
      <c r="A19" s="143" t="str">
        <f>IF('Competition Info.'!C16 = "","",('Competition Info.'!B16))</f>
        <v/>
      </c>
      <c r="B19" s="638" t="str">
        <f>IF('Competition Info.'!C16 = "","",('Competition Info.'!C16))</f>
        <v/>
      </c>
      <c r="C19" s="638"/>
      <c r="D19" s="140"/>
      <c r="E19" s="474"/>
      <c r="F19" s="475"/>
      <c r="G19" s="285" t="str">
        <f>IF('Competition Info.'!C16 = "","",SUM(E19:F19))</f>
        <v/>
      </c>
    </row>
    <row r="20" spans="1:12">
      <c r="A20" s="143" t="str">
        <f>IF('Competition Info.'!C17 = "","",('Competition Info.'!B17))</f>
        <v/>
      </c>
      <c r="B20" s="638" t="str">
        <f>IF('Competition Info.'!C17 = "","",('Competition Info.'!C17))</f>
        <v/>
      </c>
      <c r="C20" s="638"/>
      <c r="D20" s="140"/>
      <c r="E20" s="474"/>
      <c r="F20" s="475"/>
      <c r="G20" s="285" t="str">
        <f>IF('Competition Info.'!C17 = "","",SUM(E20:F20))</f>
        <v/>
      </c>
    </row>
    <row r="21" spans="1:12">
      <c r="A21" s="143" t="str">
        <f>IF('Competition Info.'!C18 = "","",('Competition Info.'!B18))</f>
        <v/>
      </c>
      <c r="B21" s="638" t="str">
        <f>IF('Competition Info.'!C18 = "","",('Competition Info.'!C18))</f>
        <v/>
      </c>
      <c r="C21" s="638"/>
      <c r="D21" s="140"/>
      <c r="E21" s="474"/>
      <c r="F21" s="475"/>
      <c r="G21" s="285" t="str">
        <f>IF('Competition Info.'!C18 = "","",SUM(E21:F21))</f>
        <v/>
      </c>
    </row>
    <row r="22" spans="1:12">
      <c r="A22" s="143" t="str">
        <f>IF('Competition Info.'!C19 = "","",('Competition Info.'!B19))</f>
        <v/>
      </c>
      <c r="B22" s="638" t="str">
        <f>IF('Competition Info.'!C19 = "","",('Competition Info.'!C19))</f>
        <v/>
      </c>
      <c r="C22" s="638"/>
      <c r="D22" s="140"/>
      <c r="E22" s="474"/>
      <c r="F22" s="475"/>
      <c r="G22" s="285" t="str">
        <f>IF('Competition Info.'!C19 = "","",SUM(E22:F22))</f>
        <v/>
      </c>
    </row>
    <row r="23" spans="1:12">
      <c r="A23" s="143" t="str">
        <f>IF('Competition Info.'!C20 = "","",('Competition Info.'!B20))</f>
        <v/>
      </c>
      <c r="B23" s="638" t="str">
        <f>IF('Competition Info.'!C20 = "","",('Competition Info.'!C20))</f>
        <v/>
      </c>
      <c r="C23" s="638"/>
      <c r="D23" s="140"/>
      <c r="E23" s="474"/>
      <c r="F23" s="475"/>
      <c r="G23" s="285" t="str">
        <f>IF('Competition Info.'!C20 = "","",SUM(E23:F23))</f>
        <v/>
      </c>
    </row>
    <row r="24" spans="1:12">
      <c r="A24" s="143" t="str">
        <f>IF('Competition Info.'!C21 = "","",('Competition Info.'!B21))</f>
        <v/>
      </c>
      <c r="B24" s="638" t="str">
        <f>IF('Competition Info.'!C21 = "","",('Competition Info.'!C21))</f>
        <v/>
      </c>
      <c r="C24" s="638"/>
      <c r="D24" s="140"/>
      <c r="E24" s="474"/>
      <c r="F24" s="475"/>
      <c r="G24" s="285" t="str">
        <f>IF('Competition Info.'!C21 = "","",SUM(E24:F24))</f>
        <v/>
      </c>
    </row>
    <row r="25" spans="1:12">
      <c r="A25" s="143" t="str">
        <f>IF('Competition Info.'!C22 = "","",('Competition Info.'!B22))</f>
        <v/>
      </c>
      <c r="B25" s="638" t="str">
        <f>IF('Competition Info.'!C22 = "","",('Competition Info.'!C22))</f>
        <v/>
      </c>
      <c r="C25" s="638"/>
      <c r="D25" s="140"/>
      <c r="E25" s="474"/>
      <c r="F25" s="475"/>
      <c r="G25" s="285" t="str">
        <f>IF('Competition Info.'!C22 = "","",SUM(E25:F25))</f>
        <v/>
      </c>
    </row>
    <row r="26" spans="1:12">
      <c r="A26" s="143" t="str">
        <f>IF('Competition Info.'!C23 = "","",('Competition Info.'!B23))</f>
        <v/>
      </c>
      <c r="B26" s="638" t="str">
        <f>IF('Competition Info.'!C23 = "","",('Competition Info.'!C23))</f>
        <v/>
      </c>
      <c r="C26" s="638"/>
      <c r="D26" s="140"/>
      <c r="E26" s="474"/>
      <c r="F26" s="475"/>
      <c r="G26" s="285" t="str">
        <f>IF('Competition Info.'!C23 = "","",SUM(E26:F26))</f>
        <v/>
      </c>
    </row>
    <row r="27" spans="1:12">
      <c r="A27" s="143" t="str">
        <f>IF('Competition Info.'!C24 = "","",('Competition Info.'!B24))</f>
        <v/>
      </c>
      <c r="B27" s="638" t="str">
        <f>IF('Competition Info.'!C24 = "","",('Competition Info.'!C24))</f>
        <v/>
      </c>
      <c r="C27" s="638"/>
      <c r="D27" s="140"/>
      <c r="E27" s="474"/>
      <c r="F27" s="475"/>
      <c r="G27" s="285" t="str">
        <f>IF('Competition Info.'!C24 = "","",SUM(E27:F27))</f>
        <v/>
      </c>
    </row>
    <row r="28" spans="1:12">
      <c r="A28" s="143" t="str">
        <f>IF('Competition Info.'!C25 = "","",('Competition Info.'!B25))</f>
        <v/>
      </c>
      <c r="B28" s="638" t="str">
        <f>IF('Competition Info.'!C25 = "","",('Competition Info.'!C25))</f>
        <v/>
      </c>
      <c r="C28" s="638"/>
      <c r="D28" s="140"/>
      <c r="E28" s="474"/>
      <c r="F28" s="475"/>
      <c r="G28" s="285" t="str">
        <f>IF('Competition Info.'!C25 = "","",SUM(E28:F28))</f>
        <v/>
      </c>
    </row>
    <row r="29" spans="1:12">
      <c r="A29" s="143" t="str">
        <f>IF('Competition Info.'!C26 = "","",('Competition Info.'!B26))</f>
        <v/>
      </c>
      <c r="B29" s="638" t="str">
        <f>IF('Competition Info.'!C26 = "","",('Competition Info.'!C26))</f>
        <v/>
      </c>
      <c r="C29" s="638"/>
      <c r="D29" s="140"/>
      <c r="E29" s="474"/>
      <c r="F29" s="475"/>
      <c r="G29" s="285" t="str">
        <f>IF('Competition Info.'!C26 = "","",SUM(E29:F29))</f>
        <v/>
      </c>
    </row>
    <row r="30" spans="1:12" ht="12" customHeight="1">
      <c r="A30" s="132"/>
      <c r="E30" s="133"/>
      <c r="F30" s="133"/>
      <c r="G30" s="134"/>
    </row>
    <row r="31" spans="1:12">
      <c r="A31" s="132"/>
      <c r="B31" s="146"/>
      <c r="C31" s="5" t="s">
        <v>112</v>
      </c>
      <c r="D31" s="421"/>
      <c r="E31" s="413">
        <f>SUM(E15:E29)</f>
        <v>7.1</v>
      </c>
      <c r="F31" s="414">
        <f>SUM(F15:F29)</f>
        <v>7.4</v>
      </c>
      <c r="G31" s="134"/>
    </row>
    <row r="32" spans="1:12">
      <c r="A32" s="132"/>
      <c r="B32" s="146"/>
      <c r="C32" s="5" t="s">
        <v>113</v>
      </c>
      <c r="D32" s="421"/>
      <c r="E32" s="413">
        <f>IF(COUNTA(E15:E29)&gt;4,MAX(E15:E29),0)</f>
        <v>0</v>
      </c>
      <c r="F32" s="414">
        <f>IF(COUNTA(F15:F29)&gt;4,MAX(F15:F29),0)</f>
        <v>0</v>
      </c>
      <c r="G32" s="208"/>
      <c r="H32" s="133"/>
      <c r="I32" s="133"/>
      <c r="J32" s="133"/>
      <c r="K32" s="133"/>
      <c r="L32" s="133"/>
    </row>
    <row r="33" spans="1:12">
      <c r="A33" s="132"/>
      <c r="B33" s="146"/>
      <c r="C33" s="5" t="s">
        <v>114</v>
      </c>
      <c r="D33" s="421"/>
      <c r="E33" s="413">
        <f>IF(COUNTA(E15:E29)&gt;4,MIN(E15:E29),0)</f>
        <v>0</v>
      </c>
      <c r="F33" s="414">
        <f>IF(COUNTA(F15:F29)&gt;4,MIN(F15:F29),0)</f>
        <v>0</v>
      </c>
      <c r="G33" s="208"/>
      <c r="H33" s="133"/>
      <c r="I33" s="133"/>
      <c r="J33" s="133"/>
      <c r="K33" s="133"/>
      <c r="L33" s="133"/>
    </row>
    <row r="34" spans="1:12">
      <c r="A34" s="132"/>
      <c r="B34" s="146"/>
      <c r="C34" s="5" t="s">
        <v>115</v>
      </c>
      <c r="D34" s="421"/>
      <c r="E34" s="413">
        <f>SUM(E31-E32-E33)</f>
        <v>7.1</v>
      </c>
      <c r="F34" s="414">
        <f>SUM(F31-F32-F33)</f>
        <v>7.4</v>
      </c>
      <c r="G34" s="208"/>
      <c r="H34" s="133"/>
      <c r="I34" s="133"/>
      <c r="J34" s="133"/>
      <c r="K34" s="133"/>
      <c r="L34" s="133"/>
    </row>
    <row r="35" spans="1:12" ht="12" customHeight="1">
      <c r="A35" s="209"/>
      <c r="B35" s="157"/>
      <c r="C35" s="157"/>
      <c r="D35" s="157"/>
      <c r="E35" s="210"/>
      <c r="F35" s="210"/>
      <c r="G35" s="211"/>
    </row>
    <row r="36" spans="1:12" ht="8.1" customHeight="1">
      <c r="A36" s="132"/>
      <c r="E36" s="133"/>
      <c r="F36" s="133"/>
      <c r="G36" s="134"/>
    </row>
    <row r="37" spans="1:12">
      <c r="A37" s="132"/>
      <c r="B37" s="146"/>
      <c r="C37" s="5" t="s">
        <v>116</v>
      </c>
      <c r="E37" s="415">
        <f>SUM(E34:F34)</f>
        <v>14.5</v>
      </c>
      <c r="F37" s="133"/>
      <c r="G37" s="134"/>
    </row>
    <row r="38" spans="1:12">
      <c r="A38" s="132"/>
      <c r="B38" s="146"/>
      <c r="C38" s="5" t="s">
        <v>95</v>
      </c>
      <c r="E38" s="416">
        <f>IF(COUNTA(E15:E29)&gt;4,ROUND(E37/(COUNTA(E15:E29)-2),4),ROUND(E37/(COUNTA(E15:E29)),4))</f>
        <v>7.25</v>
      </c>
      <c r="F38" s="133"/>
      <c r="G38" s="134"/>
    </row>
    <row r="39" spans="1:12" ht="8.1" customHeight="1" thickBot="1">
      <c r="A39" s="275"/>
      <c r="B39" s="151"/>
      <c r="C39" s="151"/>
      <c r="D39" s="151"/>
      <c r="E39" s="417"/>
      <c r="F39" s="276"/>
      <c r="G39" s="152"/>
    </row>
    <row r="40" spans="1:12" ht="17.25">
      <c r="A40" s="153"/>
      <c r="B40" s="146"/>
      <c r="C40" s="5" t="s">
        <v>117</v>
      </c>
      <c r="E40" s="416">
        <f>ROUND(SUM(E38)*3.75,4)</f>
        <v>27.1875</v>
      </c>
      <c r="F40" s="280"/>
      <c r="G40" s="281"/>
    </row>
    <row r="41" spans="1:12" ht="17.25">
      <c r="A41" s="153"/>
      <c r="B41" s="146"/>
      <c r="C41" s="5" t="s">
        <v>118</v>
      </c>
      <c r="E41" s="415">
        <f>IF(B8=0,0,IF(B7="Junior",IF(B8&gt;2.1,4,IF(B8&lt;1.2,4,0)),IF(B8&gt;2.4,4,IF(B8&lt;1.5,4,0))))</f>
        <v>0</v>
      </c>
      <c r="F41" s="280"/>
      <c r="G41" s="281"/>
    </row>
    <row r="42" spans="1:12" ht="17.25">
      <c r="A42" s="423" t="s">
        <v>273</v>
      </c>
      <c r="B42" s="473">
        <v>2</v>
      </c>
      <c r="C42" s="5" t="s">
        <v>257</v>
      </c>
      <c r="E42" s="415">
        <f>B42*0.75</f>
        <v>1.5</v>
      </c>
      <c r="F42" s="482">
        <f>SUM(E41:E43)</f>
        <v>1.5</v>
      </c>
      <c r="G42" s="281"/>
    </row>
    <row r="43" spans="1:12" ht="17.25">
      <c r="A43" s="153"/>
      <c r="B43" s="146"/>
      <c r="C43" s="5" t="s">
        <v>119</v>
      </c>
      <c r="E43" s="418">
        <v>0</v>
      </c>
      <c r="F43" s="280"/>
      <c r="G43" s="281"/>
    </row>
    <row r="44" spans="1:12" ht="17.25">
      <c r="A44" s="153"/>
      <c r="B44" s="146"/>
      <c r="C44" s="5" t="s">
        <v>218</v>
      </c>
      <c r="E44" s="420">
        <f>SUM(E40-E41-E42-E43)</f>
        <v>25.6875</v>
      </c>
      <c r="F44" s="280"/>
      <c r="G44" s="281"/>
    </row>
    <row r="45" spans="1:12" ht="12" customHeight="1" thickBot="1">
      <c r="A45" s="275"/>
      <c r="B45" s="151"/>
      <c r="C45" s="151"/>
      <c r="D45" s="151"/>
      <c r="E45" s="417"/>
      <c r="F45" s="276"/>
      <c r="G45" s="152"/>
    </row>
    <row r="46" spans="1:12" ht="18" customHeight="1">
      <c r="A46" s="278"/>
      <c r="B46" s="422"/>
      <c r="C46" s="5" t="s">
        <v>217</v>
      </c>
      <c r="E46" s="416">
        <f>VLOOKUP(F6,Compuls_Recap,4,FALSE)</f>
        <v>13.297000000000001</v>
      </c>
      <c r="F46" s="133"/>
      <c r="G46" s="134"/>
    </row>
    <row r="47" spans="1:12" ht="18" customHeight="1">
      <c r="A47" s="153"/>
      <c r="B47" s="146"/>
      <c r="C47" s="5" t="s">
        <v>218</v>
      </c>
      <c r="E47" s="416">
        <f>SUM(E44)</f>
        <v>25.6875</v>
      </c>
      <c r="G47" s="134"/>
    </row>
    <row r="48" spans="1:12" ht="18" customHeight="1" thickBot="1">
      <c r="A48" s="132"/>
      <c r="B48" s="146"/>
      <c r="C48" s="5" t="s">
        <v>135</v>
      </c>
      <c r="D48" s="39"/>
      <c r="E48" s="416">
        <f>SUM(E46:E47)</f>
        <v>38.984499999999997</v>
      </c>
      <c r="F48" s="133"/>
      <c r="G48" s="134"/>
    </row>
    <row r="49" spans="1:7">
      <c r="A49" s="269"/>
      <c r="B49" s="270"/>
      <c r="C49" s="284"/>
      <c r="D49" s="284"/>
      <c r="E49" s="419"/>
      <c r="F49" s="271"/>
      <c r="G49" s="272"/>
    </row>
    <row r="50" spans="1:7">
      <c r="A50" s="278"/>
      <c r="C50" s="5" t="s">
        <v>136</v>
      </c>
      <c r="D50" s="39"/>
      <c r="E50" s="420">
        <f>SUM(E48)</f>
        <v>38.984499999999997</v>
      </c>
      <c r="F50" s="133"/>
      <c r="G50" s="134"/>
    </row>
    <row r="51" spans="1:7" ht="15.4" thickBot="1">
      <c r="A51" s="275"/>
      <c r="B51" s="151"/>
      <c r="C51" s="151"/>
      <c r="D51" s="151"/>
      <c r="E51" s="276"/>
      <c r="F51" s="276"/>
      <c r="G51" s="152"/>
    </row>
  </sheetData>
  <mergeCells count="15">
    <mergeCell ref="B20:C20"/>
    <mergeCell ref="B15:C15"/>
    <mergeCell ref="B16:C16"/>
    <mergeCell ref="B17:C17"/>
    <mergeCell ref="B18:C18"/>
    <mergeCell ref="B19:C19"/>
    <mergeCell ref="B27:C27"/>
    <mergeCell ref="B28:C28"/>
    <mergeCell ref="B29:C29"/>
    <mergeCell ref="B21:C21"/>
    <mergeCell ref="B22:C22"/>
    <mergeCell ref="B23:C23"/>
    <mergeCell ref="B24:C24"/>
    <mergeCell ref="B25:C25"/>
    <mergeCell ref="B26:C26"/>
  </mergeCells>
  <conditionalFormatting sqref="E41 E43">
    <cfRule type="cellIs" dxfId="27" priority="1" stopIfTrue="1" operator="greaterThan">
      <formula>0</formula>
    </cfRule>
  </conditionalFormatting>
  <conditionalFormatting sqref="E42">
    <cfRule type="cellIs" dxfId="26" priority="2" stopIfTrue="1" operator="notEqual">
      <formula>0</formula>
    </cfRule>
  </conditionalFormatting>
  <conditionalFormatting sqref="B42">
    <cfRule type="expression" dxfId="25" priority="3" stopIfTrue="1">
      <formula>ISBLANK(B42)</formula>
    </cfRule>
  </conditionalFormatting>
  <conditionalFormatting sqref="B8">
    <cfRule type="cellIs" dxfId="24" priority="4" stopIfTrue="1" operator="equal">
      <formula>0</formula>
    </cfRule>
  </conditionalFormatting>
  <printOptions horizontalCentered="1" gridLinesSet="0"/>
  <pageMargins left="0.25" right="0.25" top="0.5" bottom="0.5" header="0" footer="0.25"/>
  <pageSetup scale="99" orientation="portrait" horizontalDpi="4294967292" verticalDpi="4294967292"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C5BB91-336A-4E1C-8DF1-86F311950C3C}">
  <sheetPr codeName="Sheet37">
    <pageSetUpPr fitToPage="1"/>
  </sheetPr>
  <dimension ref="A1:I209"/>
  <sheetViews>
    <sheetView showGridLines="0" zoomScale="75" workbookViewId="0">
      <selection activeCell="E24" sqref="E24"/>
    </sheetView>
  </sheetViews>
  <sheetFormatPr defaultColWidth="11" defaultRowHeight="15"/>
  <cols>
    <col min="1" max="1" width="5.625" style="196" customWidth="1"/>
    <col min="2" max="2" width="8.625" style="18" customWidth="1"/>
    <col min="3" max="3" width="23.625" style="173" customWidth="1"/>
    <col min="4" max="4" width="14.5" style="166" customWidth="1"/>
    <col min="5" max="9" width="14.625" style="594" customWidth="1"/>
    <col min="10" max="16384" width="11" style="101"/>
  </cols>
  <sheetData>
    <row r="1" spans="1:9" s="194" customFormat="1" ht="17.649999999999999">
      <c r="A1" s="587" t="str">
        <f>Competition</f>
        <v>2024 NB Provincials</v>
      </c>
      <c r="B1" s="100"/>
      <c r="C1" s="177"/>
      <c r="D1" s="589">
        <f>COUNTA(E9:E70)</f>
        <v>4</v>
      </c>
      <c r="E1" s="591"/>
      <c r="F1" s="591">
        <f>COUNTIF($A$9:$A$200,"&lt;=35")</f>
        <v>4</v>
      </c>
      <c r="G1" s="592"/>
      <c r="H1" s="593"/>
      <c r="I1" s="593"/>
    </row>
    <row r="2" spans="1:9" ht="17.649999999999999">
      <c r="A2" s="587" t="str">
        <f>Location</f>
        <v>Moncton, NB</v>
      </c>
      <c r="B2" s="100"/>
      <c r="C2" s="181"/>
      <c r="D2" s="590"/>
      <c r="E2" s="591"/>
      <c r="F2" s="591">
        <f>COUNTIF($A$9:$A$200,"&lt;=30")</f>
        <v>4</v>
      </c>
      <c r="G2" s="592"/>
    </row>
    <row r="3" spans="1:9" ht="17.649999999999999">
      <c r="A3" s="587" t="str">
        <f>Dates</f>
        <v>April 27-28, 2024</v>
      </c>
      <c r="B3" s="33"/>
      <c r="C3" s="181"/>
      <c r="D3" s="590"/>
      <c r="E3" s="592"/>
      <c r="F3" s="591">
        <f>COUNTIF($A$9:$A$200,"&lt;=20")</f>
        <v>4</v>
      </c>
      <c r="G3" s="592"/>
    </row>
    <row r="4" spans="1:9" ht="17.649999999999999">
      <c r="A4" s="587" t="str">
        <f>Level</f>
        <v>Provincial</v>
      </c>
      <c r="B4" s="197"/>
      <c r="C4" s="181"/>
      <c r="D4" s="590"/>
      <c r="E4" s="592"/>
      <c r="F4" s="591">
        <f>COUNTIF($A$9:$A$200,"&lt;=12")</f>
        <v>4</v>
      </c>
      <c r="G4" s="591">
        <f>COUNTA(H9:H507)</f>
        <v>4</v>
      </c>
    </row>
    <row r="5" spans="1:9" ht="17.649999999999999">
      <c r="A5" s="587" t="str">
        <f>Category</f>
        <v>BI 15-17</v>
      </c>
    </row>
    <row r="6" spans="1:9" ht="12" customHeight="1">
      <c r="A6" s="587"/>
    </row>
    <row r="7" spans="1:9" ht="20.65">
      <c r="A7" s="588" t="s">
        <v>416</v>
      </c>
      <c r="B7" s="33"/>
      <c r="C7" s="181"/>
      <c r="D7" s="168"/>
    </row>
    <row r="8" spans="1:9" s="104" customFormat="1" ht="35.65" thickBot="1">
      <c r="A8" s="202" t="s">
        <v>102</v>
      </c>
      <c r="B8" s="199" t="s">
        <v>43</v>
      </c>
      <c r="C8" s="200" t="s">
        <v>44</v>
      </c>
      <c r="D8" s="484" t="s">
        <v>246</v>
      </c>
      <c r="E8" s="201" t="s">
        <v>98</v>
      </c>
      <c r="F8" s="483" t="s">
        <v>276</v>
      </c>
      <c r="G8" s="201" t="s">
        <v>277</v>
      </c>
      <c r="H8" s="483" t="s">
        <v>278</v>
      </c>
      <c r="I8" s="201" t="s">
        <v>106</v>
      </c>
    </row>
    <row r="9" spans="1:9" s="204" customFormat="1" ht="17.649999999999999">
      <c r="A9" s="174">
        <f>RANK(I9,$I$9:$I$200)</f>
        <v>1</v>
      </c>
      <c r="B9" s="101" t="s">
        <v>442</v>
      </c>
      <c r="C9" s="18" t="s">
        <v>446</v>
      </c>
      <c r="D9" s="173" t="s">
        <v>432</v>
      </c>
      <c r="E9" s="594">
        <v>13.297000000000001</v>
      </c>
      <c r="F9" s="594">
        <v>27.1875</v>
      </c>
      <c r="G9" s="594">
        <v>1.5</v>
      </c>
      <c r="H9" s="594">
        <v>25.6875</v>
      </c>
      <c r="I9" s="594">
        <v>38.984499999999997</v>
      </c>
    </row>
    <row r="10" spans="1:9">
      <c r="A10" s="174">
        <f t="shared" ref="A10:A12" si="0">RANK(I10,$I$9:$I$200)</f>
        <v>2</v>
      </c>
      <c r="B10" s="203" t="s">
        <v>440</v>
      </c>
      <c r="C10" s="18" t="s">
        <v>444</v>
      </c>
      <c r="D10" s="173" t="s">
        <v>432</v>
      </c>
      <c r="E10" s="594">
        <v>12.5313</v>
      </c>
      <c r="F10" s="594">
        <v>21.9375</v>
      </c>
      <c r="G10" s="594">
        <v>3</v>
      </c>
      <c r="H10" s="594">
        <v>18.9375</v>
      </c>
      <c r="I10" s="594">
        <v>31.468800000000002</v>
      </c>
    </row>
    <row r="11" spans="1:9">
      <c r="A11" s="174">
        <f t="shared" si="0"/>
        <v>3</v>
      </c>
      <c r="B11" s="203" t="s">
        <v>443</v>
      </c>
      <c r="C11" s="18" t="s">
        <v>447</v>
      </c>
      <c r="D11" s="173" t="s">
        <v>439</v>
      </c>
      <c r="E11" s="594">
        <v>10.2188</v>
      </c>
      <c r="F11" s="594">
        <v>21.9375</v>
      </c>
      <c r="G11" s="594">
        <v>1.5</v>
      </c>
      <c r="H11" s="594">
        <v>20.4375</v>
      </c>
      <c r="I11" s="594">
        <v>30.656300000000002</v>
      </c>
    </row>
    <row r="12" spans="1:9">
      <c r="A12" s="174">
        <f t="shared" si="0"/>
        <v>4</v>
      </c>
      <c r="B12" s="203" t="s">
        <v>441</v>
      </c>
      <c r="C12" s="18" t="s">
        <v>445</v>
      </c>
      <c r="D12" s="173" t="s">
        <v>432</v>
      </c>
      <c r="E12" s="594">
        <v>11.3438</v>
      </c>
      <c r="F12" s="594">
        <v>20.625</v>
      </c>
      <c r="G12" s="594">
        <v>3.75</v>
      </c>
      <c r="H12" s="594">
        <v>16.875</v>
      </c>
      <c r="I12" s="594">
        <v>28.218800000000002</v>
      </c>
    </row>
    <row r="13" spans="1:9">
      <c r="A13" s="174"/>
      <c r="B13" s="203"/>
      <c r="C13" s="18"/>
      <c r="D13" s="173"/>
    </row>
    <row r="14" spans="1:9">
      <c r="A14" s="174"/>
      <c r="B14" s="203"/>
      <c r="C14" s="18"/>
      <c r="D14" s="173"/>
    </row>
    <row r="15" spans="1:9">
      <c r="A15" s="174"/>
      <c r="B15" s="203"/>
      <c r="C15" s="18"/>
      <c r="D15" s="173"/>
    </row>
    <row r="16" spans="1:9">
      <c r="A16" s="174"/>
      <c r="B16" s="203"/>
      <c r="C16" s="18"/>
      <c r="D16" s="173"/>
    </row>
    <row r="17" spans="1:4">
      <c r="A17" s="174"/>
      <c r="B17" s="203"/>
      <c r="C17" s="18"/>
      <c r="D17" s="173"/>
    </row>
    <row r="18" spans="1:4">
      <c r="A18" s="174"/>
      <c r="B18" s="203"/>
      <c r="C18" s="18"/>
      <c r="D18" s="173"/>
    </row>
    <row r="19" spans="1:4">
      <c r="A19" s="174"/>
      <c r="B19" s="203"/>
      <c r="C19" s="18"/>
      <c r="D19" s="173"/>
    </row>
    <row r="20" spans="1:4">
      <c r="A20" s="174"/>
      <c r="B20" s="203"/>
      <c r="C20" s="18"/>
      <c r="D20" s="173"/>
    </row>
    <row r="21" spans="1:4">
      <c r="A21" s="174"/>
      <c r="B21" s="101"/>
      <c r="C21" s="18"/>
      <c r="D21" s="173"/>
    </row>
    <row r="22" spans="1:4">
      <c r="A22" s="174"/>
      <c r="B22" s="203"/>
      <c r="C22" s="18"/>
      <c r="D22" s="173"/>
    </row>
    <row r="23" spans="1:4">
      <c r="A23" s="174"/>
      <c r="B23" s="203"/>
      <c r="C23" s="18"/>
      <c r="D23" s="173"/>
    </row>
    <row r="24" spans="1:4">
      <c r="A24" s="174"/>
      <c r="B24" s="203"/>
      <c r="C24" s="18"/>
      <c r="D24" s="173"/>
    </row>
    <row r="25" spans="1:4">
      <c r="A25" s="174"/>
      <c r="B25" s="203"/>
      <c r="C25" s="18"/>
      <c r="D25" s="173"/>
    </row>
    <row r="26" spans="1:4">
      <c r="A26" s="174"/>
      <c r="B26" s="203"/>
      <c r="C26" s="18"/>
      <c r="D26" s="173"/>
    </row>
    <row r="27" spans="1:4">
      <c r="A27" s="174"/>
      <c r="B27" s="203"/>
      <c r="C27" s="18"/>
      <c r="D27" s="173"/>
    </row>
    <row r="28" spans="1:4">
      <c r="A28" s="174"/>
      <c r="B28" s="203"/>
      <c r="C28" s="18"/>
      <c r="D28" s="173"/>
    </row>
    <row r="29" spans="1:4">
      <c r="A29" s="174"/>
      <c r="B29" s="203"/>
      <c r="C29" s="18"/>
      <c r="D29" s="173"/>
    </row>
    <row r="30" spans="1:4">
      <c r="A30" s="174"/>
      <c r="B30" s="203"/>
      <c r="C30" s="18"/>
      <c r="D30" s="173"/>
    </row>
    <row r="31" spans="1:4">
      <c r="A31" s="174"/>
      <c r="B31" s="203"/>
      <c r="C31" s="18"/>
      <c r="D31" s="173"/>
    </row>
    <row r="32" spans="1:4">
      <c r="A32" s="174"/>
      <c r="B32" s="203"/>
      <c r="C32" s="18"/>
      <c r="D32" s="173"/>
    </row>
    <row r="33" spans="1:4">
      <c r="A33" s="174"/>
      <c r="B33" s="203"/>
      <c r="C33" s="18"/>
      <c r="D33" s="173"/>
    </row>
    <row r="34" spans="1:4">
      <c r="A34" s="174"/>
      <c r="B34" s="101"/>
      <c r="C34" s="18"/>
      <c r="D34" s="173"/>
    </row>
    <row r="35" spans="1:4">
      <c r="A35" s="174"/>
      <c r="B35" s="203"/>
      <c r="C35" s="18"/>
      <c r="D35" s="173"/>
    </row>
    <row r="36" spans="1:4">
      <c r="A36" s="174"/>
      <c r="B36" s="203"/>
      <c r="C36" s="18"/>
      <c r="D36" s="173"/>
    </row>
    <row r="37" spans="1:4">
      <c r="A37" s="174"/>
      <c r="B37" s="203"/>
      <c r="C37" s="18"/>
      <c r="D37" s="173"/>
    </row>
    <row r="38" spans="1:4">
      <c r="A38" s="174"/>
      <c r="B38" s="203"/>
      <c r="C38" s="18"/>
      <c r="D38" s="173"/>
    </row>
    <row r="39" spans="1:4">
      <c r="A39" s="174"/>
      <c r="B39" s="203"/>
      <c r="C39" s="18"/>
      <c r="D39" s="173"/>
    </row>
    <row r="40" spans="1:4">
      <c r="A40" s="174"/>
      <c r="B40" s="205"/>
      <c r="C40" s="18"/>
      <c r="D40" s="173"/>
    </row>
    <row r="41" spans="1:4">
      <c r="A41" s="174"/>
      <c r="B41" s="203"/>
      <c r="C41" s="18"/>
      <c r="D41" s="173"/>
    </row>
    <row r="42" spans="1:4">
      <c r="A42" s="174"/>
      <c r="B42" s="203"/>
      <c r="C42" s="18"/>
      <c r="D42" s="173"/>
    </row>
    <row r="43" spans="1:4">
      <c r="A43" s="174"/>
      <c r="B43" s="203"/>
      <c r="C43" s="18"/>
      <c r="D43" s="173"/>
    </row>
    <row r="44" spans="1:4">
      <c r="A44" s="174"/>
      <c r="B44" s="203"/>
      <c r="C44" s="18"/>
      <c r="D44" s="173"/>
    </row>
    <row r="45" spans="1:4">
      <c r="A45" s="174"/>
      <c r="B45" s="203"/>
      <c r="C45" s="18"/>
      <c r="D45" s="173"/>
    </row>
    <row r="46" spans="1:4">
      <c r="A46" s="174"/>
      <c r="B46" s="203"/>
      <c r="C46" s="18"/>
      <c r="D46" s="173"/>
    </row>
    <row r="47" spans="1:4">
      <c r="A47" s="174"/>
      <c r="B47" s="203"/>
      <c r="C47" s="18"/>
      <c r="D47" s="173"/>
    </row>
    <row r="48" spans="1:4">
      <c r="A48" s="174"/>
      <c r="B48" s="203"/>
      <c r="C48" s="18"/>
      <c r="D48" s="173"/>
    </row>
    <row r="49" spans="1:4">
      <c r="A49" s="174"/>
      <c r="B49" s="203"/>
      <c r="C49" s="18"/>
      <c r="D49" s="173"/>
    </row>
    <row r="50" spans="1:4">
      <c r="A50" s="174"/>
      <c r="B50" s="203"/>
      <c r="C50" s="18"/>
      <c r="D50" s="173"/>
    </row>
    <row r="51" spans="1:4">
      <c r="A51" s="174"/>
      <c r="B51" s="203"/>
      <c r="C51" s="18"/>
      <c r="D51" s="173"/>
    </row>
    <row r="52" spans="1:4">
      <c r="A52" s="174"/>
      <c r="B52" s="203"/>
      <c r="C52" s="18"/>
      <c r="D52" s="173"/>
    </row>
    <row r="53" spans="1:4">
      <c r="A53" s="174"/>
      <c r="B53" s="101"/>
      <c r="C53" s="18"/>
      <c r="D53" s="173"/>
    </row>
    <row r="54" spans="1:4">
      <c r="A54" s="174"/>
      <c r="B54" s="101"/>
      <c r="C54" s="18"/>
      <c r="D54" s="173"/>
    </row>
    <row r="55" spans="1:4">
      <c r="A55" s="174"/>
      <c r="B55" s="101"/>
      <c r="C55" s="18"/>
      <c r="D55" s="173"/>
    </row>
    <row r="56" spans="1:4">
      <c r="A56" s="174"/>
      <c r="B56" s="101"/>
      <c r="C56" s="18"/>
      <c r="D56" s="173"/>
    </row>
    <row r="57" spans="1:4">
      <c r="A57" s="174"/>
      <c r="B57" s="101"/>
      <c r="C57" s="18"/>
      <c r="D57" s="173"/>
    </row>
    <row r="58" spans="1:4">
      <c r="A58" s="174"/>
      <c r="B58" s="101"/>
      <c r="C58" s="18"/>
      <c r="D58" s="173"/>
    </row>
    <row r="59" spans="1:4">
      <c r="A59" s="174"/>
      <c r="B59" s="101"/>
      <c r="C59" s="18"/>
      <c r="D59" s="173"/>
    </row>
    <row r="60" spans="1:4">
      <c r="A60" s="174"/>
      <c r="B60" s="101"/>
      <c r="C60" s="18"/>
      <c r="D60" s="173"/>
    </row>
    <row r="61" spans="1:4">
      <c r="A61" s="174"/>
      <c r="B61" s="101"/>
      <c r="C61" s="18"/>
      <c r="D61" s="173"/>
    </row>
    <row r="62" spans="1:4">
      <c r="A62" s="174"/>
      <c r="B62" s="101"/>
      <c r="C62" s="18"/>
      <c r="D62" s="173"/>
    </row>
    <row r="63" spans="1:4">
      <c r="A63" s="174"/>
      <c r="B63" s="101"/>
      <c r="C63" s="18"/>
      <c r="D63" s="173"/>
    </row>
    <row r="64" spans="1:4">
      <c r="A64" s="174"/>
      <c r="B64" s="101"/>
      <c r="C64" s="18"/>
      <c r="D64" s="173"/>
    </row>
    <row r="65" spans="1:4">
      <c r="A65" s="174"/>
      <c r="B65" s="101"/>
      <c r="C65" s="18"/>
      <c r="D65" s="173"/>
    </row>
    <row r="66" spans="1:4">
      <c r="A66" s="174"/>
      <c r="B66" s="101"/>
      <c r="C66" s="18"/>
      <c r="D66" s="173"/>
    </row>
    <row r="67" spans="1:4">
      <c r="A67" s="174"/>
      <c r="B67" s="101"/>
      <c r="C67" s="18"/>
      <c r="D67" s="173"/>
    </row>
    <row r="68" spans="1:4">
      <c r="A68" s="174"/>
      <c r="B68" s="101"/>
      <c r="C68" s="18"/>
      <c r="D68" s="173"/>
    </row>
    <row r="69" spans="1:4">
      <c r="A69" s="174"/>
      <c r="B69" s="101"/>
      <c r="C69" s="18"/>
      <c r="D69" s="173"/>
    </row>
    <row r="70" spans="1:4">
      <c r="A70" s="174"/>
      <c r="B70" s="101"/>
      <c r="C70" s="18"/>
      <c r="D70" s="173"/>
    </row>
    <row r="71" spans="1:4">
      <c r="A71" s="174"/>
      <c r="B71" s="101"/>
      <c r="C71" s="18"/>
      <c r="D71" s="173"/>
    </row>
    <row r="72" spans="1:4">
      <c r="A72" s="174"/>
      <c r="B72" s="101"/>
      <c r="C72" s="18"/>
      <c r="D72" s="173"/>
    </row>
    <row r="73" spans="1:4">
      <c r="A73" s="174"/>
      <c r="B73" s="101"/>
      <c r="C73" s="18"/>
      <c r="D73" s="173"/>
    </row>
    <row r="74" spans="1:4">
      <c r="A74" s="174"/>
      <c r="B74" s="101"/>
      <c r="C74" s="18"/>
      <c r="D74" s="173"/>
    </row>
    <row r="75" spans="1:4">
      <c r="A75" s="174"/>
      <c r="B75" s="101"/>
      <c r="C75" s="18"/>
      <c r="D75" s="173"/>
    </row>
    <row r="76" spans="1:4">
      <c r="A76" s="174"/>
      <c r="B76" s="101"/>
      <c r="C76" s="18"/>
      <c r="D76" s="173"/>
    </row>
    <row r="77" spans="1:4">
      <c r="A77" s="174"/>
      <c r="B77" s="101"/>
      <c r="C77" s="18"/>
      <c r="D77" s="173"/>
    </row>
    <row r="78" spans="1:4">
      <c r="A78" s="174"/>
      <c r="B78" s="101"/>
      <c r="C78" s="18"/>
      <c r="D78" s="173"/>
    </row>
    <row r="79" spans="1:4">
      <c r="A79" s="174"/>
      <c r="B79" s="101"/>
      <c r="C79" s="18"/>
      <c r="D79" s="173"/>
    </row>
    <row r="80" spans="1:4">
      <c r="A80" s="174"/>
      <c r="B80" s="101"/>
      <c r="C80" s="18"/>
      <c r="D80" s="173"/>
    </row>
    <row r="81" spans="1:4">
      <c r="A81" s="174"/>
      <c r="B81" s="101"/>
      <c r="C81" s="18"/>
      <c r="D81" s="173"/>
    </row>
    <row r="82" spans="1:4">
      <c r="A82" s="174"/>
      <c r="B82" s="101"/>
      <c r="C82" s="18"/>
      <c r="D82" s="173"/>
    </row>
    <row r="83" spans="1:4">
      <c r="A83" s="174"/>
      <c r="B83" s="101"/>
      <c r="C83" s="18"/>
      <c r="D83" s="173"/>
    </row>
    <row r="84" spans="1:4">
      <c r="A84" s="174"/>
      <c r="B84" s="101"/>
      <c r="C84" s="18"/>
      <c r="D84" s="173"/>
    </row>
    <row r="85" spans="1:4">
      <c r="A85" s="174"/>
      <c r="B85" s="101"/>
      <c r="C85" s="18"/>
      <c r="D85" s="173"/>
    </row>
    <row r="86" spans="1:4">
      <c r="A86" s="174"/>
      <c r="B86" s="101"/>
      <c r="C86" s="18"/>
      <c r="D86" s="173"/>
    </row>
    <row r="87" spans="1:4">
      <c r="A87" s="174"/>
      <c r="B87" s="101"/>
      <c r="C87" s="18"/>
      <c r="D87" s="173"/>
    </row>
    <row r="88" spans="1:4">
      <c r="A88" s="174"/>
      <c r="B88" s="101"/>
      <c r="C88" s="18"/>
      <c r="D88" s="173"/>
    </row>
    <row r="89" spans="1:4">
      <c r="A89" s="174"/>
      <c r="B89" s="101"/>
      <c r="C89" s="18"/>
      <c r="D89" s="173"/>
    </row>
    <row r="90" spans="1:4">
      <c r="A90" s="174"/>
      <c r="B90" s="101"/>
      <c r="C90" s="18"/>
      <c r="D90" s="173"/>
    </row>
    <row r="91" spans="1:4">
      <c r="A91" s="174"/>
      <c r="B91" s="101"/>
      <c r="C91" s="18"/>
      <c r="D91" s="173"/>
    </row>
    <row r="92" spans="1:4">
      <c r="A92" s="174"/>
      <c r="B92" s="101"/>
      <c r="C92" s="18"/>
      <c r="D92" s="173"/>
    </row>
    <row r="93" spans="1:4">
      <c r="A93" s="174"/>
      <c r="B93" s="101"/>
      <c r="C93" s="18"/>
      <c r="D93" s="173"/>
    </row>
    <row r="94" spans="1:4">
      <c r="A94" s="174"/>
      <c r="B94" s="101"/>
      <c r="C94" s="18"/>
      <c r="D94" s="173"/>
    </row>
    <row r="95" spans="1:4">
      <c r="A95" s="174"/>
      <c r="B95" s="101"/>
      <c r="C95" s="18"/>
      <c r="D95" s="173"/>
    </row>
    <row r="96" spans="1:4">
      <c r="A96" s="174"/>
      <c r="B96" s="101"/>
      <c r="C96" s="18"/>
      <c r="D96" s="173"/>
    </row>
    <row r="97" spans="1:4">
      <c r="A97" s="174"/>
      <c r="B97" s="101"/>
      <c r="C97" s="18"/>
      <c r="D97" s="173"/>
    </row>
    <row r="98" spans="1:4">
      <c r="A98" s="174"/>
      <c r="B98" s="101"/>
      <c r="C98" s="18"/>
      <c r="D98" s="173"/>
    </row>
    <row r="99" spans="1:4">
      <c r="A99" s="174"/>
      <c r="B99" s="101"/>
      <c r="C99" s="18"/>
      <c r="D99" s="173"/>
    </row>
    <row r="100" spans="1:4">
      <c r="A100" s="174"/>
      <c r="B100" s="101"/>
      <c r="C100" s="18"/>
      <c r="D100" s="173"/>
    </row>
    <row r="101" spans="1:4">
      <c r="A101" s="174"/>
      <c r="B101" s="101"/>
      <c r="C101" s="18"/>
      <c r="D101" s="173"/>
    </row>
    <row r="102" spans="1:4">
      <c r="A102" s="174"/>
      <c r="B102" s="101"/>
      <c r="C102" s="18"/>
      <c r="D102" s="173"/>
    </row>
    <row r="103" spans="1:4">
      <c r="A103" s="174"/>
      <c r="B103" s="101"/>
      <c r="C103" s="18"/>
      <c r="D103" s="173"/>
    </row>
    <row r="104" spans="1:4">
      <c r="A104" s="174"/>
      <c r="B104" s="101"/>
      <c r="C104" s="18"/>
      <c r="D104" s="173"/>
    </row>
    <row r="105" spans="1:4">
      <c r="A105" s="174"/>
      <c r="B105" s="101"/>
      <c r="C105" s="18"/>
      <c r="D105" s="173"/>
    </row>
    <row r="106" spans="1:4">
      <c r="A106" s="174"/>
      <c r="B106" s="101"/>
      <c r="C106" s="18"/>
      <c r="D106" s="173"/>
    </row>
    <row r="107" spans="1:4">
      <c r="A107" s="174"/>
      <c r="B107" s="101"/>
      <c r="C107" s="18"/>
      <c r="D107" s="173"/>
    </row>
    <row r="108" spans="1:4">
      <c r="A108" s="174"/>
      <c r="B108" s="101"/>
      <c r="C108" s="18"/>
      <c r="D108" s="173"/>
    </row>
    <row r="109" spans="1:4">
      <c r="A109" s="174"/>
      <c r="B109" s="101"/>
      <c r="C109" s="18"/>
      <c r="D109" s="173"/>
    </row>
    <row r="110" spans="1:4">
      <c r="A110" s="174"/>
      <c r="B110" s="101"/>
      <c r="C110" s="18"/>
      <c r="D110" s="173"/>
    </row>
    <row r="111" spans="1:4">
      <c r="A111" s="174"/>
      <c r="B111" s="101"/>
      <c r="C111" s="18"/>
      <c r="D111" s="173"/>
    </row>
    <row r="112" spans="1:4">
      <c r="A112" s="174"/>
      <c r="B112" s="101"/>
      <c r="C112" s="18"/>
      <c r="D112" s="173"/>
    </row>
    <row r="113" spans="1:4">
      <c r="A113" s="174"/>
      <c r="B113" s="101"/>
      <c r="C113" s="18"/>
      <c r="D113" s="173"/>
    </row>
    <row r="114" spans="1:4">
      <c r="A114" s="174"/>
      <c r="B114" s="101"/>
      <c r="C114" s="18"/>
      <c r="D114" s="173"/>
    </row>
    <row r="115" spans="1:4">
      <c r="A115" s="174"/>
      <c r="B115" s="101"/>
      <c r="C115" s="18"/>
      <c r="D115" s="173"/>
    </row>
    <row r="116" spans="1:4">
      <c r="A116" s="174"/>
      <c r="B116" s="101"/>
      <c r="C116" s="18"/>
      <c r="D116" s="173"/>
    </row>
    <row r="117" spans="1:4">
      <c r="A117" s="174"/>
      <c r="B117" s="101"/>
      <c r="C117" s="18"/>
      <c r="D117" s="173"/>
    </row>
    <row r="118" spans="1:4">
      <c r="A118" s="174"/>
      <c r="B118" s="101"/>
      <c r="C118" s="18"/>
      <c r="D118" s="173"/>
    </row>
    <row r="119" spans="1:4">
      <c r="A119" s="174"/>
      <c r="B119" s="101"/>
      <c r="C119" s="18"/>
      <c r="D119" s="173"/>
    </row>
    <row r="120" spans="1:4">
      <c r="A120" s="174"/>
      <c r="B120" s="101"/>
      <c r="C120" s="18"/>
      <c r="D120" s="173"/>
    </row>
    <row r="121" spans="1:4">
      <c r="A121" s="174"/>
      <c r="B121" s="101"/>
      <c r="C121" s="18"/>
      <c r="D121" s="173"/>
    </row>
    <row r="122" spans="1:4">
      <c r="A122" s="174"/>
      <c r="B122" s="101"/>
      <c r="C122" s="18"/>
      <c r="D122" s="173"/>
    </row>
    <row r="123" spans="1:4">
      <c r="A123" s="174"/>
      <c r="B123" s="101"/>
      <c r="C123" s="18"/>
      <c r="D123" s="173"/>
    </row>
    <row r="124" spans="1:4">
      <c r="A124" s="174"/>
      <c r="B124" s="101"/>
      <c r="C124" s="18"/>
      <c r="D124" s="173"/>
    </row>
    <row r="125" spans="1:4">
      <c r="A125" s="174"/>
      <c r="B125" s="101"/>
      <c r="C125" s="18"/>
      <c r="D125" s="173"/>
    </row>
    <row r="126" spans="1:4">
      <c r="A126" s="174"/>
      <c r="B126" s="101"/>
      <c r="C126" s="18"/>
      <c r="D126" s="173"/>
    </row>
    <row r="127" spans="1:4">
      <c r="A127" s="174"/>
      <c r="B127" s="101"/>
      <c r="C127" s="18"/>
      <c r="D127" s="173"/>
    </row>
    <row r="128" spans="1:4">
      <c r="A128" s="174"/>
      <c r="B128" s="101"/>
      <c r="C128" s="18"/>
      <c r="D128" s="173"/>
    </row>
    <row r="129" spans="1:4">
      <c r="A129" s="174"/>
      <c r="B129" s="101"/>
      <c r="C129" s="18"/>
      <c r="D129" s="173"/>
    </row>
    <row r="130" spans="1:4">
      <c r="A130" s="174"/>
      <c r="B130" s="101"/>
      <c r="C130" s="18"/>
      <c r="D130" s="173"/>
    </row>
    <row r="131" spans="1:4">
      <c r="A131" s="174"/>
      <c r="B131" s="101"/>
      <c r="C131" s="18"/>
      <c r="D131" s="173"/>
    </row>
    <row r="132" spans="1:4">
      <c r="A132" s="174"/>
      <c r="B132" s="101"/>
      <c r="C132" s="18"/>
      <c r="D132" s="173"/>
    </row>
    <row r="133" spans="1:4">
      <c r="A133" s="174"/>
      <c r="B133" s="101"/>
      <c r="C133" s="18"/>
      <c r="D133" s="173"/>
    </row>
    <row r="134" spans="1:4">
      <c r="A134" s="174"/>
      <c r="B134" s="101"/>
      <c r="C134" s="18"/>
      <c r="D134" s="173"/>
    </row>
    <row r="135" spans="1:4">
      <c r="A135" s="174"/>
      <c r="B135" s="101"/>
      <c r="C135" s="18"/>
      <c r="D135" s="173"/>
    </row>
    <row r="136" spans="1:4">
      <c r="A136" s="174"/>
      <c r="B136" s="101"/>
      <c r="C136" s="18"/>
      <c r="D136" s="173"/>
    </row>
    <row r="137" spans="1:4">
      <c r="A137" s="174"/>
      <c r="B137" s="101"/>
      <c r="C137" s="18"/>
      <c r="D137" s="173"/>
    </row>
    <row r="138" spans="1:4">
      <c r="A138" s="174"/>
      <c r="B138" s="101"/>
      <c r="C138" s="18"/>
      <c r="D138" s="173"/>
    </row>
    <row r="139" spans="1:4">
      <c r="A139" s="174"/>
      <c r="B139" s="101"/>
      <c r="C139" s="18"/>
      <c r="D139" s="173"/>
    </row>
    <row r="140" spans="1:4">
      <c r="A140" s="174"/>
      <c r="B140" s="101"/>
      <c r="C140" s="18"/>
      <c r="D140" s="173"/>
    </row>
    <row r="141" spans="1:4">
      <c r="A141" s="174"/>
      <c r="B141" s="101"/>
      <c r="C141" s="18"/>
      <c r="D141" s="173"/>
    </row>
    <row r="142" spans="1:4">
      <c r="A142" s="174"/>
      <c r="B142" s="101"/>
      <c r="C142" s="18"/>
      <c r="D142" s="173"/>
    </row>
    <row r="143" spans="1:4">
      <c r="A143" s="174"/>
      <c r="B143" s="101"/>
      <c r="C143" s="18"/>
      <c r="D143" s="173"/>
    </row>
    <row r="144" spans="1:4">
      <c r="A144" s="174"/>
      <c r="B144" s="101"/>
      <c r="C144" s="18"/>
      <c r="D144" s="173"/>
    </row>
    <row r="145" spans="1:4">
      <c r="A145" s="174"/>
      <c r="B145" s="101"/>
      <c r="C145" s="18"/>
      <c r="D145" s="173"/>
    </row>
    <row r="146" spans="1:4">
      <c r="A146" s="174"/>
      <c r="B146" s="101"/>
      <c r="C146" s="18"/>
      <c r="D146" s="173"/>
    </row>
    <row r="147" spans="1:4">
      <c r="A147" s="174"/>
      <c r="B147" s="101"/>
      <c r="C147" s="18"/>
      <c r="D147" s="173"/>
    </row>
    <row r="148" spans="1:4">
      <c r="A148" s="174"/>
      <c r="B148" s="101"/>
      <c r="C148" s="18"/>
      <c r="D148" s="173"/>
    </row>
    <row r="149" spans="1:4">
      <c r="A149" s="174"/>
      <c r="B149" s="101"/>
      <c r="C149" s="18"/>
      <c r="D149" s="173"/>
    </row>
    <row r="150" spans="1:4">
      <c r="A150" s="174"/>
      <c r="B150" s="101"/>
      <c r="C150" s="18"/>
      <c r="D150" s="173"/>
    </row>
    <row r="151" spans="1:4">
      <c r="A151" s="174"/>
      <c r="B151" s="101"/>
      <c r="C151" s="18"/>
      <c r="D151" s="173"/>
    </row>
    <row r="152" spans="1:4">
      <c r="A152" s="174"/>
      <c r="B152" s="101"/>
      <c r="C152" s="18"/>
      <c r="D152" s="173"/>
    </row>
    <row r="153" spans="1:4">
      <c r="A153" s="174"/>
      <c r="B153" s="101"/>
      <c r="C153" s="18"/>
      <c r="D153" s="173"/>
    </row>
    <row r="154" spans="1:4">
      <c r="A154" s="174"/>
      <c r="B154" s="101"/>
      <c r="C154" s="18"/>
      <c r="D154" s="173"/>
    </row>
    <row r="155" spans="1:4">
      <c r="A155" s="174"/>
      <c r="B155" s="101"/>
      <c r="C155" s="18"/>
      <c r="D155" s="173"/>
    </row>
    <row r="156" spans="1:4">
      <c r="A156" s="174"/>
      <c r="B156" s="101"/>
      <c r="C156" s="18"/>
      <c r="D156" s="173"/>
    </row>
    <row r="157" spans="1:4">
      <c r="A157" s="174"/>
      <c r="B157" s="101"/>
      <c r="C157" s="18"/>
      <c r="D157" s="173"/>
    </row>
    <row r="158" spans="1:4">
      <c r="A158" s="174"/>
      <c r="B158" s="101"/>
      <c r="C158" s="18"/>
      <c r="D158" s="173"/>
    </row>
    <row r="159" spans="1:4">
      <c r="A159" s="174"/>
      <c r="B159" s="101"/>
      <c r="C159" s="18"/>
      <c r="D159" s="173"/>
    </row>
    <row r="160" spans="1:4">
      <c r="A160" s="174"/>
      <c r="B160" s="101"/>
      <c r="C160" s="18"/>
      <c r="D160" s="173"/>
    </row>
    <row r="161" spans="1:4">
      <c r="A161" s="174"/>
      <c r="B161" s="101"/>
      <c r="C161" s="18"/>
      <c r="D161" s="173"/>
    </row>
    <row r="162" spans="1:4">
      <c r="A162" s="174"/>
      <c r="B162" s="101"/>
      <c r="C162" s="18"/>
      <c r="D162" s="173"/>
    </row>
    <row r="163" spans="1:4">
      <c r="A163" s="174"/>
      <c r="B163" s="101"/>
      <c r="C163" s="18"/>
      <c r="D163" s="173"/>
    </row>
    <row r="164" spans="1:4">
      <c r="A164" s="174"/>
      <c r="B164" s="101"/>
      <c r="C164" s="18"/>
      <c r="D164" s="173"/>
    </row>
    <row r="165" spans="1:4">
      <c r="A165" s="174"/>
      <c r="B165" s="101"/>
      <c r="C165" s="18"/>
      <c r="D165" s="173"/>
    </row>
    <row r="166" spans="1:4">
      <c r="A166" s="174"/>
      <c r="B166" s="101"/>
      <c r="C166" s="18"/>
      <c r="D166" s="173"/>
    </row>
    <row r="167" spans="1:4">
      <c r="A167" s="174"/>
      <c r="B167" s="101"/>
      <c r="C167" s="18"/>
      <c r="D167" s="173"/>
    </row>
    <row r="168" spans="1:4">
      <c r="A168" s="174"/>
      <c r="B168" s="101"/>
      <c r="C168" s="18"/>
      <c r="D168" s="173"/>
    </row>
    <row r="169" spans="1:4">
      <c r="A169" s="174"/>
      <c r="B169" s="101"/>
      <c r="C169" s="18"/>
      <c r="D169" s="173"/>
    </row>
    <row r="170" spans="1:4">
      <c r="A170" s="174"/>
      <c r="B170" s="101"/>
      <c r="C170" s="18"/>
      <c r="D170" s="173"/>
    </row>
    <row r="171" spans="1:4">
      <c r="A171" s="174"/>
      <c r="B171" s="101"/>
      <c r="C171" s="18"/>
      <c r="D171" s="173"/>
    </row>
    <row r="172" spans="1:4">
      <c r="A172" s="174"/>
      <c r="B172" s="101"/>
      <c r="C172" s="18"/>
      <c r="D172" s="173"/>
    </row>
    <row r="173" spans="1:4">
      <c r="A173" s="174"/>
      <c r="B173" s="101"/>
      <c r="C173" s="18"/>
      <c r="D173" s="173"/>
    </row>
    <row r="174" spans="1:4">
      <c r="A174" s="174"/>
      <c r="B174" s="101"/>
      <c r="C174" s="18"/>
      <c r="D174" s="173"/>
    </row>
    <row r="175" spans="1:4">
      <c r="A175" s="174"/>
      <c r="B175" s="101"/>
      <c r="C175" s="18"/>
      <c r="D175" s="173"/>
    </row>
    <row r="176" spans="1:4">
      <c r="A176" s="174"/>
      <c r="B176" s="101"/>
      <c r="C176" s="18"/>
      <c r="D176" s="173"/>
    </row>
    <row r="177" spans="1:4">
      <c r="A177" s="174"/>
      <c r="B177" s="101"/>
      <c r="C177" s="18"/>
      <c r="D177" s="173"/>
    </row>
    <row r="178" spans="1:4">
      <c r="A178" s="174"/>
      <c r="B178" s="101"/>
      <c r="C178" s="18"/>
      <c r="D178" s="173"/>
    </row>
    <row r="179" spans="1:4">
      <c r="A179" s="174"/>
      <c r="B179" s="101"/>
      <c r="C179" s="18"/>
      <c r="D179" s="173"/>
    </row>
    <row r="180" spans="1:4">
      <c r="A180" s="174"/>
      <c r="B180" s="101"/>
      <c r="C180" s="18"/>
      <c r="D180" s="173"/>
    </row>
    <row r="181" spans="1:4">
      <c r="A181" s="174"/>
      <c r="B181" s="101"/>
      <c r="C181" s="18"/>
      <c r="D181" s="173"/>
    </row>
    <row r="182" spans="1:4">
      <c r="A182" s="174"/>
      <c r="B182" s="101"/>
      <c r="C182" s="18"/>
      <c r="D182" s="173"/>
    </row>
    <row r="183" spans="1:4">
      <c r="A183" s="174"/>
      <c r="B183" s="101"/>
      <c r="C183" s="18"/>
      <c r="D183" s="173"/>
    </row>
    <row r="184" spans="1:4">
      <c r="A184" s="174"/>
      <c r="B184" s="101"/>
      <c r="C184" s="18"/>
      <c r="D184" s="173"/>
    </row>
    <row r="185" spans="1:4">
      <c r="A185" s="174"/>
      <c r="B185" s="101"/>
      <c r="C185" s="18"/>
      <c r="D185" s="173"/>
    </row>
    <row r="186" spans="1:4">
      <c r="A186" s="174"/>
      <c r="B186" s="101"/>
      <c r="C186" s="18"/>
      <c r="D186" s="173"/>
    </row>
    <row r="187" spans="1:4">
      <c r="A187" s="174"/>
      <c r="B187" s="101"/>
      <c r="C187" s="18"/>
      <c r="D187" s="173"/>
    </row>
    <row r="188" spans="1:4">
      <c r="A188" s="174"/>
      <c r="B188" s="101"/>
      <c r="C188" s="18"/>
      <c r="D188" s="173"/>
    </row>
    <row r="189" spans="1:4">
      <c r="A189" s="174"/>
      <c r="B189" s="101"/>
      <c r="C189" s="18"/>
      <c r="D189" s="173"/>
    </row>
    <row r="190" spans="1:4">
      <c r="A190" s="174"/>
      <c r="B190" s="101"/>
      <c r="C190" s="18"/>
      <c r="D190" s="173"/>
    </row>
    <row r="191" spans="1:4">
      <c r="A191" s="174"/>
      <c r="B191" s="101"/>
      <c r="C191" s="18"/>
      <c r="D191" s="173"/>
    </row>
    <row r="192" spans="1:4">
      <c r="A192" s="174"/>
      <c r="B192" s="101"/>
      <c r="C192" s="18"/>
      <c r="D192" s="173"/>
    </row>
    <row r="193" spans="1:4">
      <c r="A193" s="174"/>
      <c r="B193" s="101"/>
      <c r="C193" s="18"/>
      <c r="D193" s="173"/>
    </row>
    <row r="194" spans="1:4">
      <c r="A194" s="174"/>
      <c r="B194" s="101"/>
      <c r="C194" s="18"/>
      <c r="D194" s="173"/>
    </row>
    <row r="195" spans="1:4">
      <c r="A195" s="174"/>
      <c r="B195" s="101"/>
      <c r="C195" s="18"/>
      <c r="D195" s="173"/>
    </row>
    <row r="196" spans="1:4">
      <c r="A196" s="174"/>
      <c r="B196" s="101"/>
      <c r="C196" s="18"/>
      <c r="D196" s="173"/>
    </row>
    <row r="197" spans="1:4">
      <c r="A197" s="174"/>
      <c r="B197" s="101"/>
      <c r="C197" s="18"/>
      <c r="D197" s="173"/>
    </row>
    <row r="198" spans="1:4">
      <c r="A198" s="174"/>
      <c r="B198" s="101"/>
      <c r="C198" s="18"/>
      <c r="D198" s="173"/>
    </row>
    <row r="199" spans="1:4">
      <c r="A199" s="174"/>
      <c r="B199" s="101"/>
      <c r="C199" s="18"/>
      <c r="D199" s="173"/>
    </row>
    <row r="200" spans="1:4">
      <c r="A200" s="174"/>
      <c r="B200" s="101"/>
      <c r="C200" s="18"/>
      <c r="D200" s="173"/>
    </row>
    <row r="201" spans="1:4">
      <c r="A201" s="174"/>
      <c r="B201" s="101"/>
      <c r="C201" s="18"/>
      <c r="D201" s="173"/>
    </row>
    <row r="202" spans="1:4">
      <c r="A202" s="174"/>
      <c r="B202" s="101"/>
      <c r="C202" s="18"/>
      <c r="D202" s="173"/>
    </row>
    <row r="203" spans="1:4">
      <c r="A203" s="174"/>
      <c r="B203" s="101"/>
      <c r="C203" s="18"/>
      <c r="D203" s="173"/>
    </row>
    <row r="204" spans="1:4">
      <c r="A204" s="174"/>
      <c r="B204" s="101"/>
      <c r="C204" s="18"/>
      <c r="D204" s="173"/>
    </row>
    <row r="205" spans="1:4">
      <c r="A205" s="174"/>
      <c r="B205" s="101"/>
      <c r="C205" s="18"/>
      <c r="D205" s="173"/>
    </row>
    <row r="206" spans="1:4">
      <c r="A206" s="174"/>
      <c r="B206" s="101"/>
      <c r="C206" s="18"/>
      <c r="D206" s="173"/>
    </row>
    <row r="207" spans="1:4">
      <c r="A207" s="174"/>
      <c r="B207" s="101"/>
      <c r="C207" s="18"/>
      <c r="D207" s="173"/>
    </row>
    <row r="208" spans="1:4">
      <c r="A208" s="174"/>
      <c r="B208" s="101"/>
      <c r="C208" s="18"/>
      <c r="D208" s="173"/>
    </row>
    <row r="209" spans="1:1">
      <c r="A209" s="174"/>
    </row>
  </sheetData>
  <sheetProtection sheet="1" objects="1" scenarios="1"/>
  <sortState xmlns:xlrd2="http://schemas.microsoft.com/office/spreadsheetml/2017/richdata2" ref="B9:I12">
    <sortCondition descending="1" ref="I9"/>
    <sortCondition descending="1" ref="H9"/>
  </sortState>
  <printOptions horizontalCentered="1" gridLinesSet="0"/>
  <pageMargins left="0.25" right="0.25" top="0.5" bottom="0.75" header="0" footer="0.5"/>
  <pageSetup fitToHeight="5" orientation="landscape" horizontalDpi="1200" verticalDpi="1200" r:id="rId1"/>
  <headerFooter alignWithMargins="0">
    <oddFooter>&amp;L&amp;"Arial,Regular"&amp;A&amp;C&amp;"Arial,Regular"Page &amp;P of &amp;N</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36EFF0-591F-4587-9EA5-F51CDA5B7F7B}">
  <sheetPr codeName="Sheet17">
    <tabColor indexed="10"/>
    <pageSetUpPr fitToPage="1"/>
  </sheetPr>
  <dimension ref="A1:L51"/>
  <sheetViews>
    <sheetView showGridLines="0" zoomScale="75" workbookViewId="0">
      <selection activeCell="B8" sqref="B8"/>
    </sheetView>
  </sheetViews>
  <sheetFormatPr defaultColWidth="11" defaultRowHeight="15"/>
  <cols>
    <col min="1" max="1" width="14.5" style="18" customWidth="1"/>
    <col min="2" max="2" width="12.5" style="18" customWidth="1"/>
    <col min="3" max="3" width="14" style="18" customWidth="1"/>
    <col min="4" max="4" width="1.125" style="18" customWidth="1"/>
    <col min="5" max="6" width="18.375" style="18" customWidth="1"/>
    <col min="7" max="7" width="13" style="18" customWidth="1"/>
    <col min="8" max="16384" width="11" style="18"/>
  </cols>
  <sheetData>
    <row r="1" spans="1:7">
      <c r="A1" s="269"/>
      <c r="B1" s="270"/>
      <c r="C1" s="270"/>
      <c r="D1" s="270"/>
      <c r="E1" s="271"/>
      <c r="F1" s="271"/>
      <c r="G1" s="272"/>
    </row>
    <row r="2" spans="1:7" ht="22.5">
      <c r="A2" s="273" t="str">
        <f>Competition</f>
        <v>2024 NB Provincials</v>
      </c>
      <c r="E2" s="133"/>
      <c r="F2" s="133"/>
      <c r="G2" s="274" t="str">
        <f>Dates</f>
        <v>April 27-28, 2024</v>
      </c>
    </row>
    <row r="3" spans="1:7" ht="12" customHeight="1">
      <c r="A3" s="132"/>
      <c r="E3" s="133"/>
      <c r="F3" s="133"/>
      <c r="G3" s="134"/>
    </row>
    <row r="4" spans="1:7" ht="12" customHeight="1" thickBot="1">
      <c r="A4" s="132"/>
      <c r="D4" s="151"/>
      <c r="E4" s="276"/>
      <c r="F4" s="133"/>
      <c r="G4" s="134"/>
    </row>
    <row r="5" spans="1:7" ht="12" customHeight="1">
      <c r="A5" s="269"/>
      <c r="B5" s="270"/>
      <c r="C5" s="270"/>
      <c r="F5" s="271"/>
      <c r="G5" s="272"/>
    </row>
    <row r="6" spans="1:7">
      <c r="A6" s="132"/>
      <c r="E6" s="149" t="s">
        <v>88</v>
      </c>
      <c r="F6" s="282"/>
      <c r="G6" s="134"/>
    </row>
    <row r="7" spans="1:7" ht="17.649999999999999">
      <c r="A7" s="278" t="str">
        <f>Category</f>
        <v>BI 15-17</v>
      </c>
      <c r="B7" s="21" t="s">
        <v>411</v>
      </c>
      <c r="E7" s="149" t="s">
        <v>54</v>
      </c>
      <c r="F7" s="267" t="e">
        <f>VLOOKUP($F$6,Competitor_Info,2,FALSE)</f>
        <v>#N/A</v>
      </c>
      <c r="G7" s="134"/>
    </row>
    <row r="8" spans="1:7" ht="17.649999999999999">
      <c r="A8" s="278" t="s">
        <v>110</v>
      </c>
      <c r="B8" s="283">
        <v>0</v>
      </c>
      <c r="E8" s="149"/>
      <c r="F8" s="268" t="e">
        <f>VLOOKUP($F$6,Competitor_Info,5,FALSE)</f>
        <v>#N/A</v>
      </c>
      <c r="G8" s="134"/>
    </row>
    <row r="9" spans="1:7" ht="12" customHeight="1" thickBot="1">
      <c r="A9" s="275"/>
      <c r="B9" s="151"/>
      <c r="C9" s="151"/>
      <c r="D9" s="151"/>
      <c r="E9" s="276"/>
      <c r="F9" s="276"/>
      <c r="G9" s="152"/>
    </row>
    <row r="10" spans="1:7" ht="8.1" customHeight="1">
      <c r="A10" s="132"/>
      <c r="E10" s="133"/>
      <c r="F10" s="133"/>
      <c r="G10" s="134"/>
    </row>
    <row r="11" spans="1:7" ht="20.65">
      <c r="A11" s="135" t="s">
        <v>111</v>
      </c>
      <c r="B11" s="33"/>
      <c r="C11" s="33"/>
      <c r="D11" s="33"/>
      <c r="E11" s="33"/>
      <c r="F11" s="136"/>
      <c r="G11" s="137"/>
    </row>
    <row r="12" spans="1:7" ht="8.1" customHeight="1">
      <c r="A12" s="132"/>
      <c r="E12" s="133"/>
      <c r="F12" s="133"/>
      <c r="G12" s="134"/>
    </row>
    <row r="13" spans="1:7">
      <c r="A13" s="138"/>
      <c r="B13" s="139"/>
      <c r="C13" s="139"/>
      <c r="D13" s="140"/>
      <c r="E13" s="308" t="s">
        <v>108</v>
      </c>
      <c r="F13" s="141" t="s">
        <v>109</v>
      </c>
      <c r="G13" s="142"/>
    </row>
    <row r="14" spans="1:7">
      <c r="A14" s="143"/>
      <c r="B14" s="207"/>
      <c r="C14" s="139"/>
      <c r="D14" s="140"/>
      <c r="E14" s="309"/>
      <c r="F14" s="144"/>
      <c r="G14" s="142"/>
    </row>
    <row r="15" spans="1:7">
      <c r="A15" s="143" t="str">
        <f>IF('Competition Info.'!C12 = "","",('Competition Info.'!B12))</f>
        <v>Judge 1:</v>
      </c>
      <c r="B15" s="638" t="str">
        <f>IF('Competition Info.'!C12 = "","",('Competition Info.'!C12))</f>
        <v>Loren Dermody</v>
      </c>
      <c r="C15" s="638"/>
      <c r="D15" s="140"/>
      <c r="E15" s="474"/>
      <c r="F15" s="475"/>
      <c r="G15" s="285">
        <f>IF('Competition Info.'!C12 = "","",SUM(E15:F15))</f>
        <v>0</v>
      </c>
    </row>
    <row r="16" spans="1:7">
      <c r="A16" s="143" t="str">
        <f>IF('Competition Info.'!C13 = "","",('Competition Info.'!B13))</f>
        <v>Judge 2:</v>
      </c>
      <c r="B16" s="638" t="str">
        <f>IF('Competition Info.'!C13 = "","",('Competition Info.'!C13))</f>
        <v>Joanne Moser</v>
      </c>
      <c r="C16" s="638"/>
      <c r="D16" s="140"/>
      <c r="E16" s="474"/>
      <c r="F16" s="475"/>
      <c r="G16" s="285">
        <f>IF('Competition Info.'!C13 = "","",SUM(E16:F16))</f>
        <v>0</v>
      </c>
    </row>
    <row r="17" spans="1:12">
      <c r="A17" s="143" t="str">
        <f>IF('Competition Info.'!C14 = "","",('Competition Info.'!B14))</f>
        <v/>
      </c>
      <c r="B17" s="638" t="str">
        <f>IF('Competition Info.'!C14 = "","",('Competition Info.'!C14))</f>
        <v/>
      </c>
      <c r="C17" s="638"/>
      <c r="D17" s="140"/>
      <c r="E17" s="474"/>
      <c r="F17" s="475"/>
      <c r="G17" s="285" t="str">
        <f>IF('Competition Info.'!C14 = "","",SUM(E17:F17))</f>
        <v/>
      </c>
    </row>
    <row r="18" spans="1:12">
      <c r="A18" s="143" t="str">
        <f>IF('Competition Info.'!C15 = "","",('Competition Info.'!B15))</f>
        <v/>
      </c>
      <c r="B18" s="638" t="str">
        <f>IF('Competition Info.'!C15 = "","",('Competition Info.'!C15))</f>
        <v/>
      </c>
      <c r="C18" s="638"/>
      <c r="D18" s="140"/>
      <c r="E18" s="474"/>
      <c r="F18" s="475"/>
      <c r="G18" s="285" t="str">
        <f>IF('Competition Info.'!C15 = "","",SUM(E18:F18))</f>
        <v/>
      </c>
    </row>
    <row r="19" spans="1:12">
      <c r="A19" s="143" t="str">
        <f>IF('Competition Info.'!C16 = "","",('Competition Info.'!B16))</f>
        <v/>
      </c>
      <c r="B19" s="638" t="str">
        <f>IF('Competition Info.'!C16 = "","",('Competition Info.'!C16))</f>
        <v/>
      </c>
      <c r="C19" s="638"/>
      <c r="D19" s="140"/>
      <c r="E19" s="474"/>
      <c r="F19" s="475"/>
      <c r="G19" s="285" t="str">
        <f>IF('Competition Info.'!C16 = "","",SUM(E19:F19))</f>
        <v/>
      </c>
    </row>
    <row r="20" spans="1:12">
      <c r="A20" s="143" t="str">
        <f>IF('Competition Info.'!C17 = "","",('Competition Info.'!B17))</f>
        <v/>
      </c>
      <c r="B20" s="638" t="str">
        <f>IF('Competition Info.'!C17 = "","",('Competition Info.'!C17))</f>
        <v/>
      </c>
      <c r="C20" s="638"/>
      <c r="D20" s="140"/>
      <c r="E20" s="474"/>
      <c r="F20" s="475"/>
      <c r="G20" s="285" t="str">
        <f>IF('Competition Info.'!C17 = "","",SUM(E20:F20))</f>
        <v/>
      </c>
    </row>
    <row r="21" spans="1:12">
      <c r="A21" s="143" t="str">
        <f>IF('Competition Info.'!C18 = "","",('Competition Info.'!B18))</f>
        <v/>
      </c>
      <c r="B21" s="638" t="str">
        <f>IF('Competition Info.'!C18 = "","",('Competition Info.'!C18))</f>
        <v/>
      </c>
      <c r="C21" s="638"/>
      <c r="D21" s="140"/>
      <c r="E21" s="474"/>
      <c r="F21" s="475"/>
      <c r="G21" s="285" t="str">
        <f>IF('Competition Info.'!C18 = "","",SUM(E21:F21))</f>
        <v/>
      </c>
    </row>
    <row r="22" spans="1:12">
      <c r="A22" s="143" t="str">
        <f>IF('Competition Info.'!C19 = "","",('Competition Info.'!B19))</f>
        <v/>
      </c>
      <c r="B22" s="638" t="str">
        <f>IF('Competition Info.'!C19 = "","",('Competition Info.'!C19))</f>
        <v/>
      </c>
      <c r="C22" s="638"/>
      <c r="D22" s="140"/>
      <c r="E22" s="474"/>
      <c r="F22" s="475"/>
      <c r="G22" s="285" t="str">
        <f>IF('Competition Info.'!C19 = "","",SUM(E22:F22))</f>
        <v/>
      </c>
    </row>
    <row r="23" spans="1:12">
      <c r="A23" s="143" t="str">
        <f>IF('Competition Info.'!C20 = "","",('Competition Info.'!B20))</f>
        <v/>
      </c>
      <c r="B23" s="638" t="str">
        <f>IF('Competition Info.'!C20 = "","",('Competition Info.'!C20))</f>
        <v/>
      </c>
      <c r="C23" s="638"/>
      <c r="D23" s="140"/>
      <c r="E23" s="474"/>
      <c r="F23" s="475"/>
      <c r="G23" s="285" t="str">
        <f>IF('Competition Info.'!C20 = "","",SUM(E23:F23))</f>
        <v/>
      </c>
    </row>
    <row r="24" spans="1:12">
      <c r="A24" s="143" t="str">
        <f>IF('Competition Info.'!C21 = "","",('Competition Info.'!B21))</f>
        <v/>
      </c>
      <c r="B24" s="638" t="str">
        <f>IF('Competition Info.'!C21 = "","",('Competition Info.'!C21))</f>
        <v/>
      </c>
      <c r="C24" s="638"/>
      <c r="D24" s="140"/>
      <c r="E24" s="474"/>
      <c r="F24" s="475"/>
      <c r="G24" s="285" t="str">
        <f>IF('Competition Info.'!C21 = "","",SUM(E24:F24))</f>
        <v/>
      </c>
    </row>
    <row r="25" spans="1:12">
      <c r="A25" s="143" t="str">
        <f>IF('Competition Info.'!C22 = "","",('Competition Info.'!B22))</f>
        <v/>
      </c>
      <c r="B25" s="638" t="str">
        <f>IF('Competition Info.'!C22 = "","",('Competition Info.'!C22))</f>
        <v/>
      </c>
      <c r="C25" s="638"/>
      <c r="D25" s="140"/>
      <c r="E25" s="474"/>
      <c r="F25" s="475"/>
      <c r="G25" s="285" t="str">
        <f>IF('Competition Info.'!C22 = "","",SUM(E25:F25))</f>
        <v/>
      </c>
    </row>
    <row r="26" spans="1:12">
      <c r="A26" s="143" t="str">
        <f>IF('Competition Info.'!C23 = "","",('Competition Info.'!B23))</f>
        <v/>
      </c>
      <c r="B26" s="638" t="str">
        <f>IF('Competition Info.'!C23 = "","",('Competition Info.'!C23))</f>
        <v/>
      </c>
      <c r="C26" s="638"/>
      <c r="D26" s="140"/>
      <c r="E26" s="474"/>
      <c r="F26" s="475"/>
      <c r="G26" s="285" t="str">
        <f>IF('Competition Info.'!C23 = "","",SUM(E26:F26))</f>
        <v/>
      </c>
    </row>
    <row r="27" spans="1:12">
      <c r="A27" s="143" t="str">
        <f>IF('Competition Info.'!C24 = "","",('Competition Info.'!B24))</f>
        <v/>
      </c>
      <c r="B27" s="638" t="str">
        <f>IF('Competition Info.'!C24 = "","",('Competition Info.'!C24))</f>
        <v/>
      </c>
      <c r="C27" s="638"/>
      <c r="D27" s="140"/>
      <c r="E27" s="474"/>
      <c r="F27" s="475"/>
      <c r="G27" s="285" t="str">
        <f>IF('Competition Info.'!C24 = "","",SUM(E27:F27))</f>
        <v/>
      </c>
    </row>
    <row r="28" spans="1:12">
      <c r="A28" s="143" t="str">
        <f>IF('Competition Info.'!C25 = "","",('Competition Info.'!B25))</f>
        <v/>
      </c>
      <c r="B28" s="638" t="str">
        <f>IF('Competition Info.'!C25 = "","",('Competition Info.'!C25))</f>
        <v/>
      </c>
      <c r="C28" s="638"/>
      <c r="D28" s="140"/>
      <c r="E28" s="474"/>
      <c r="F28" s="475"/>
      <c r="G28" s="285" t="str">
        <f>IF('Competition Info.'!C25 = "","",SUM(E28:F28))</f>
        <v/>
      </c>
    </row>
    <row r="29" spans="1:12">
      <c r="A29" s="143" t="str">
        <f>IF('Competition Info.'!C26 = "","",('Competition Info.'!B26))</f>
        <v/>
      </c>
      <c r="B29" s="638" t="str">
        <f>IF('Competition Info.'!C26 = "","",('Competition Info.'!C26))</f>
        <v/>
      </c>
      <c r="C29" s="638"/>
      <c r="D29" s="140"/>
      <c r="E29" s="474"/>
      <c r="F29" s="475"/>
      <c r="G29" s="285" t="str">
        <f>IF('Competition Info.'!C26 = "","",SUM(E29:F29))</f>
        <v/>
      </c>
    </row>
    <row r="30" spans="1:12" ht="12" customHeight="1">
      <c r="A30" s="132"/>
      <c r="E30" s="133"/>
      <c r="F30" s="133"/>
      <c r="G30" s="134"/>
    </row>
    <row r="31" spans="1:12">
      <c r="A31" s="132"/>
      <c r="B31" s="146"/>
      <c r="C31" s="5" t="s">
        <v>112</v>
      </c>
      <c r="D31" s="421"/>
      <c r="E31" s="413">
        <f>SUM(E15:E29)</f>
        <v>0</v>
      </c>
      <c r="F31" s="414">
        <f>SUM(F15:F29)</f>
        <v>0</v>
      </c>
      <c r="G31" s="134"/>
    </row>
    <row r="32" spans="1:12">
      <c r="A32" s="132"/>
      <c r="B32" s="146"/>
      <c r="C32" s="5" t="s">
        <v>113</v>
      </c>
      <c r="D32" s="421"/>
      <c r="E32" s="413">
        <f>IF(COUNTA(E15:E29)&gt;4,MAX(E15:E29),0)</f>
        <v>0</v>
      </c>
      <c r="F32" s="414">
        <f>IF(COUNTA(F15:F29)&gt;4,MAX(F15:F29),0)</f>
        <v>0</v>
      </c>
      <c r="G32" s="208"/>
      <c r="H32" s="133"/>
      <c r="I32" s="133"/>
      <c r="J32" s="133"/>
      <c r="K32" s="133"/>
      <c r="L32" s="133"/>
    </row>
    <row r="33" spans="1:12">
      <c r="A33" s="132"/>
      <c r="B33" s="146"/>
      <c r="C33" s="5" t="s">
        <v>114</v>
      </c>
      <c r="D33" s="421"/>
      <c r="E33" s="413">
        <f>IF(COUNTA(E15:E29)&gt;4,MIN(E15:E29),0)</f>
        <v>0</v>
      </c>
      <c r="F33" s="414">
        <f>IF(COUNTA(F15:F29)&gt;4,MIN(F15:F29),0)</f>
        <v>0</v>
      </c>
      <c r="G33" s="208"/>
      <c r="H33" s="133"/>
      <c r="I33" s="133"/>
      <c r="J33" s="133"/>
      <c r="K33" s="133"/>
      <c r="L33" s="133"/>
    </row>
    <row r="34" spans="1:12">
      <c r="A34" s="132"/>
      <c r="B34" s="146"/>
      <c r="C34" s="5" t="s">
        <v>115</v>
      </c>
      <c r="D34" s="421"/>
      <c r="E34" s="413">
        <f>SUM(E31-E32-E33)</f>
        <v>0</v>
      </c>
      <c r="F34" s="414">
        <f>SUM(F31-F32-F33)</f>
        <v>0</v>
      </c>
      <c r="G34" s="208"/>
      <c r="H34" s="133"/>
      <c r="I34" s="133"/>
      <c r="J34" s="133"/>
      <c r="K34" s="133"/>
      <c r="L34" s="133"/>
    </row>
    <row r="35" spans="1:12" ht="12" customHeight="1">
      <c r="A35" s="209"/>
      <c r="B35" s="157"/>
      <c r="C35" s="157"/>
      <c r="D35" s="157"/>
      <c r="E35" s="210"/>
      <c r="F35" s="210"/>
      <c r="G35" s="211"/>
    </row>
    <row r="36" spans="1:12" ht="8.1" customHeight="1">
      <c r="A36" s="132"/>
      <c r="E36" s="133"/>
      <c r="F36" s="133"/>
      <c r="G36" s="134"/>
    </row>
    <row r="37" spans="1:12">
      <c r="A37" s="132"/>
      <c r="B37" s="146"/>
      <c r="C37" s="5" t="s">
        <v>116</v>
      </c>
      <c r="E37" s="415">
        <f>SUM(E34:F34)</f>
        <v>0</v>
      </c>
      <c r="F37" s="133"/>
      <c r="G37" s="134"/>
    </row>
    <row r="38" spans="1:12">
      <c r="A38" s="132"/>
      <c r="B38" s="146"/>
      <c r="C38" s="5" t="s">
        <v>95</v>
      </c>
      <c r="E38" s="416" t="e">
        <f>IF(COUNTA(E15:E29)&gt;4,ROUND(E37/(COUNTA(E15:E29)-2),4),ROUND(E37/(COUNTA(E15:E29)),4))</f>
        <v>#DIV/0!</v>
      </c>
      <c r="F38" s="133"/>
      <c r="G38" s="134"/>
    </row>
    <row r="39" spans="1:12" ht="8.1" customHeight="1" thickBot="1">
      <c r="A39" s="275"/>
      <c r="B39" s="151"/>
      <c r="C39" s="151"/>
      <c r="D39" s="151"/>
      <c r="E39" s="417"/>
      <c r="F39" s="276"/>
      <c r="G39" s="152"/>
    </row>
    <row r="40" spans="1:12" ht="17.25">
      <c r="A40" s="153"/>
      <c r="B40" s="146"/>
      <c r="C40" s="5" t="s">
        <v>117</v>
      </c>
      <c r="E40" s="416" t="e">
        <f>ROUND(SUM(E38)*3.75,4)</f>
        <v>#DIV/0!</v>
      </c>
      <c r="F40" s="280"/>
      <c r="G40" s="281"/>
    </row>
    <row r="41" spans="1:12" ht="17.25">
      <c r="A41" s="153"/>
      <c r="B41" s="146"/>
      <c r="C41" s="5" t="s">
        <v>118</v>
      </c>
      <c r="E41" s="415">
        <f>IF(B8=0,0,IF(B7="Junior",IF(B8&gt;2.1,4,IF(B8&lt;1.2,4,0)),IF(B8&gt;2.4,4,IF(B8&lt;1.5,4,0))))</f>
        <v>0</v>
      </c>
      <c r="F41" s="280"/>
      <c r="G41" s="281"/>
    </row>
    <row r="42" spans="1:12" ht="17.25">
      <c r="A42" s="423" t="s">
        <v>273</v>
      </c>
      <c r="B42" s="473"/>
      <c r="C42" s="5" t="s">
        <v>257</v>
      </c>
      <c r="E42" s="415">
        <f>B42*0.75</f>
        <v>0</v>
      </c>
      <c r="F42" s="482">
        <f>SUM(E41:E43)</f>
        <v>0</v>
      </c>
      <c r="G42" s="281"/>
    </row>
    <row r="43" spans="1:12" ht="17.25">
      <c r="A43" s="153"/>
      <c r="B43" s="146"/>
      <c r="C43" s="5" t="s">
        <v>119</v>
      </c>
      <c r="E43" s="418">
        <v>0</v>
      </c>
      <c r="F43" s="280"/>
      <c r="G43" s="281"/>
    </row>
    <row r="44" spans="1:12" ht="17.25">
      <c r="A44" s="153"/>
      <c r="B44" s="146"/>
      <c r="C44" s="5" t="s">
        <v>218</v>
      </c>
      <c r="E44" s="420" t="e">
        <f>SUM(E40-E41-E42-E43)</f>
        <v>#DIV/0!</v>
      </c>
      <c r="F44" s="280"/>
      <c r="G44" s="281"/>
    </row>
    <row r="45" spans="1:12" ht="12" customHeight="1" thickBot="1">
      <c r="A45" s="275"/>
      <c r="B45" s="151"/>
      <c r="C45" s="151"/>
      <c r="D45" s="151"/>
      <c r="E45" s="417"/>
      <c r="F45" s="276"/>
      <c r="G45" s="152"/>
    </row>
    <row r="46" spans="1:12" ht="18" customHeight="1">
      <c r="A46" s="278"/>
      <c r="B46" s="422"/>
      <c r="C46" s="5" t="s">
        <v>217</v>
      </c>
      <c r="E46" s="416" t="e">
        <f>VLOOKUP(F6,Compuls_Recap,4,FALSE)</f>
        <v>#N/A</v>
      </c>
      <c r="F46" s="133"/>
      <c r="G46" s="134"/>
    </row>
    <row r="47" spans="1:12" ht="18" customHeight="1">
      <c r="A47" s="153"/>
      <c r="B47" s="146"/>
      <c r="C47" s="5" t="s">
        <v>218</v>
      </c>
      <c r="E47" s="416" t="e">
        <f>SUM(E44)</f>
        <v>#DIV/0!</v>
      </c>
      <c r="G47" s="134"/>
    </row>
    <row r="48" spans="1:12" ht="18" customHeight="1" thickBot="1">
      <c r="A48" s="132"/>
      <c r="B48" s="146"/>
      <c r="C48" s="5" t="s">
        <v>135</v>
      </c>
      <c r="D48" s="39"/>
      <c r="E48" s="416" t="e">
        <f>SUM(E46:E47)</f>
        <v>#N/A</v>
      </c>
      <c r="F48" s="133"/>
      <c r="G48" s="134"/>
    </row>
    <row r="49" spans="1:7">
      <c r="A49" s="269"/>
      <c r="B49" s="270"/>
      <c r="C49" s="284"/>
      <c r="D49" s="284"/>
      <c r="E49" s="419"/>
      <c r="F49" s="271"/>
      <c r="G49" s="272"/>
    </row>
    <row r="50" spans="1:7">
      <c r="A50" s="278"/>
      <c r="C50" s="5" t="s">
        <v>136</v>
      </c>
      <c r="D50" s="39"/>
      <c r="E50" s="420" t="e">
        <f>SUM(E48)</f>
        <v>#N/A</v>
      </c>
      <c r="F50" s="133"/>
      <c r="G50" s="134"/>
    </row>
    <row r="51" spans="1:7" ht="15.4" thickBot="1">
      <c r="A51" s="275"/>
      <c r="B51" s="151"/>
      <c r="C51" s="151"/>
      <c r="D51" s="151"/>
      <c r="E51" s="276"/>
      <c r="F51" s="276"/>
      <c r="G51" s="152"/>
    </row>
  </sheetData>
  <mergeCells count="15">
    <mergeCell ref="B27:C27"/>
    <mergeCell ref="B28:C28"/>
    <mergeCell ref="B29:C29"/>
    <mergeCell ref="B23:C23"/>
    <mergeCell ref="B24:C24"/>
    <mergeCell ref="B25:C25"/>
    <mergeCell ref="B26:C26"/>
    <mergeCell ref="B21:C21"/>
    <mergeCell ref="B22:C22"/>
    <mergeCell ref="B15:C15"/>
    <mergeCell ref="B16:C16"/>
    <mergeCell ref="B17:C17"/>
    <mergeCell ref="B18:C18"/>
    <mergeCell ref="B19:C19"/>
    <mergeCell ref="B20:C20"/>
  </mergeCells>
  <phoneticPr fontId="0" type="noConversion"/>
  <conditionalFormatting sqref="E41 E43">
    <cfRule type="cellIs" dxfId="23" priority="1" stopIfTrue="1" operator="greaterThan">
      <formula>0</formula>
    </cfRule>
  </conditionalFormatting>
  <conditionalFormatting sqref="E42">
    <cfRule type="cellIs" dxfId="22" priority="2" stopIfTrue="1" operator="notEqual">
      <formula>0</formula>
    </cfRule>
  </conditionalFormatting>
  <conditionalFormatting sqref="B42">
    <cfRule type="expression" dxfId="21" priority="3" stopIfTrue="1">
      <formula>ISBLANK(B42)</formula>
    </cfRule>
  </conditionalFormatting>
  <conditionalFormatting sqref="B8">
    <cfRule type="cellIs" dxfId="20" priority="4" stopIfTrue="1" operator="equal">
      <formula>0</formula>
    </cfRule>
  </conditionalFormatting>
  <printOptions horizontalCentered="1" gridLinesSet="0"/>
  <pageMargins left="0.25" right="0.25" top="0.5" bottom="0.5" header="0" footer="0.25"/>
  <pageSetup scale="99" orientation="portrait" horizontalDpi="4294967292" verticalDpi="4294967292"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427579-4901-4DC2-8DCE-BC7A36178390}">
  <sheetPr codeName="Sheet18">
    <tabColor indexed="10"/>
  </sheetPr>
  <dimension ref="A1:F34"/>
  <sheetViews>
    <sheetView showGridLines="0" zoomScale="75" workbookViewId="0">
      <selection activeCell="F9" sqref="F9"/>
    </sheetView>
  </sheetViews>
  <sheetFormatPr defaultRowHeight="22.15"/>
  <cols>
    <col min="1" max="1" width="14.875" style="214" customWidth="1"/>
    <col min="2" max="2" width="30.125" style="214" customWidth="1"/>
    <col min="3" max="3" width="10.125" style="214" customWidth="1"/>
    <col min="4" max="4" width="10.5" style="214" customWidth="1"/>
    <col min="5" max="16384" width="9" style="214"/>
  </cols>
  <sheetData>
    <row r="1" spans="1:6" ht="22.5">
      <c r="A1" s="212" t="s">
        <v>56</v>
      </c>
      <c r="B1" s="213"/>
      <c r="C1" s="213"/>
      <c r="D1" s="213"/>
      <c r="E1" s="213"/>
      <c r="F1" s="213"/>
    </row>
    <row r="2" spans="1:6" s="6" customFormat="1" ht="17.649999999999999">
      <c r="A2" s="102"/>
      <c r="B2" s="215"/>
      <c r="C2" s="215"/>
      <c r="D2" s="215"/>
    </row>
    <row r="3" spans="1:6" s="6" customFormat="1" ht="17.25">
      <c r="A3" s="216" t="s">
        <v>43</v>
      </c>
      <c r="B3" s="216"/>
    </row>
    <row r="4" spans="1:6" s="6" customFormat="1" ht="17.649999999999999">
      <c r="A4" s="104" t="s">
        <v>53</v>
      </c>
      <c r="B4" s="544"/>
      <c r="C4" s="545" t="s">
        <v>47</v>
      </c>
      <c r="D4" s="104"/>
    </row>
    <row r="5" spans="1:6" s="6" customFormat="1" ht="17.649999999999999">
      <c r="A5" s="104"/>
    </row>
    <row r="6" spans="1:6" s="6" customFormat="1" ht="17.649999999999999">
      <c r="A6" s="104" t="s">
        <v>54</v>
      </c>
      <c r="B6" s="257"/>
    </row>
    <row r="7" spans="1:6" s="6" customFormat="1" ht="17.649999999999999">
      <c r="B7" s="257"/>
    </row>
    <row r="8" spans="1:6" s="6" customFormat="1" ht="17.649999999999999">
      <c r="A8" s="111"/>
      <c r="B8" s="268"/>
    </row>
    <row r="9" spans="1:6" s="6" customFormat="1" ht="17.649999999999999">
      <c r="A9" s="111"/>
    </row>
    <row r="10" spans="1:6" s="6" customFormat="1" ht="17.649999999999999">
      <c r="A10" s="111"/>
    </row>
    <row r="11" spans="1:6" s="6" customFormat="1" ht="17.25">
      <c r="A11" s="112"/>
    </row>
    <row r="12" spans="1:6" s="6" customFormat="1" ht="17.649999999999999">
      <c r="A12" s="111" t="str">
        <f>CONCATENATE("Division: ",Category)</f>
        <v>Division: BI 15-17</v>
      </c>
    </row>
    <row r="13" spans="1:6" s="6" customFormat="1" ht="20.100000000000001" customHeight="1">
      <c r="A13" s="113"/>
      <c r="B13" s="12"/>
    </row>
    <row r="14" spans="1:6" s="6" customFormat="1" ht="20.100000000000001" customHeight="1">
      <c r="A14" s="546" t="s">
        <v>120</v>
      </c>
      <c r="B14" s="257"/>
    </row>
    <row r="15" spans="1:6" s="219" customFormat="1" ht="20.100000000000001" customHeight="1">
      <c r="A15" s="217"/>
      <c r="B15" s="218"/>
    </row>
    <row r="16" spans="1:6" s="219" customFormat="1" ht="20.100000000000001" customHeight="1">
      <c r="A16" s="217"/>
      <c r="B16" s="218"/>
    </row>
    <row r="17" spans="1:5" s="219" customFormat="1" ht="20.100000000000001" customHeight="1" thickBot="1">
      <c r="A17" s="220" t="s">
        <v>57</v>
      </c>
      <c r="B17" s="218"/>
      <c r="C17" s="221"/>
    </row>
    <row r="18" spans="1:5" s="219" customFormat="1" ht="20.100000000000001" customHeight="1">
      <c r="A18" s="217"/>
      <c r="B18" s="218"/>
    </row>
    <row r="19" spans="1:5" s="219" customFormat="1" ht="20.100000000000001" customHeight="1" thickBot="1">
      <c r="A19" s="220" t="s">
        <v>58</v>
      </c>
      <c r="B19" s="218"/>
      <c r="C19" s="221"/>
    </row>
    <row r="20" spans="1:5" s="219" customFormat="1" ht="20.100000000000001" customHeight="1">
      <c r="A20" s="217"/>
      <c r="B20" s="218"/>
    </row>
    <row r="21" spans="1:5" s="219" customFormat="1" ht="20.100000000000001" customHeight="1" thickBot="1">
      <c r="A21" s="222" t="s">
        <v>59</v>
      </c>
      <c r="B21" s="218"/>
      <c r="C21" s="221"/>
    </row>
    <row r="22" spans="1:5" s="219" customFormat="1" ht="20.100000000000001" customHeight="1">
      <c r="A22" s="217"/>
      <c r="B22" s="218"/>
    </row>
    <row r="23" spans="1:5" s="219" customFormat="1" ht="20.100000000000001" customHeight="1">
      <c r="A23" s="217"/>
      <c r="B23" s="218"/>
    </row>
    <row r="24" spans="1:5" s="219" customFormat="1" ht="20.100000000000001" customHeight="1">
      <c r="A24" s="47" t="s">
        <v>60</v>
      </c>
      <c r="B24" s="48"/>
      <c r="C24" s="48"/>
      <c r="D24" s="48"/>
      <c r="E24" s="49"/>
    </row>
    <row r="25" spans="1:5" s="219" customFormat="1" ht="20.100000000000001" customHeight="1">
      <c r="A25" s="50" t="s">
        <v>61</v>
      </c>
      <c r="B25" s="51"/>
      <c r="C25" s="51"/>
      <c r="D25" s="51"/>
      <c r="E25" s="52"/>
    </row>
    <row r="26" spans="1:5" s="219" customFormat="1" ht="20.100000000000001" customHeight="1">
      <c r="A26" s="53" t="s">
        <v>62</v>
      </c>
      <c r="B26" s="54"/>
      <c r="C26" s="55" t="s">
        <v>63</v>
      </c>
      <c r="D26" s="56"/>
      <c r="E26" s="57"/>
    </row>
    <row r="27" spans="1:5" s="219" customFormat="1" ht="20.100000000000001" customHeight="1">
      <c r="A27" s="44"/>
      <c r="B27" s="45"/>
      <c r="C27" s="46"/>
      <c r="D27" s="46"/>
      <c r="E27" s="58"/>
    </row>
    <row r="28" spans="1:5" s="219" customFormat="1" ht="20.25">
      <c r="A28" s="47" t="s">
        <v>64</v>
      </c>
      <c r="B28" s="48"/>
      <c r="C28" s="48"/>
      <c r="D28" s="48"/>
      <c r="E28" s="49"/>
    </row>
    <row r="29" spans="1:5" s="219" customFormat="1" ht="20.25">
      <c r="A29" s="50" t="s">
        <v>61</v>
      </c>
      <c r="B29" s="51"/>
      <c r="C29" s="51"/>
      <c r="D29" s="51"/>
      <c r="E29" s="52"/>
    </row>
    <row r="30" spans="1:5" s="219" customFormat="1" ht="20.25">
      <c r="A30" s="53" t="s">
        <v>62</v>
      </c>
      <c r="B30" s="54"/>
      <c r="C30" s="55" t="s">
        <v>63</v>
      </c>
      <c r="D30" s="56"/>
      <c r="E30" s="57"/>
    </row>
    <row r="31" spans="1:5" s="219" customFormat="1" ht="20.25"/>
    <row r="32" spans="1:5" s="219" customFormat="1" ht="20.25"/>
    <row r="33" spans="1:5" s="6" customFormat="1" ht="17.25">
      <c r="A33" s="6" t="s">
        <v>50</v>
      </c>
      <c r="D33" s="6" t="s">
        <v>65</v>
      </c>
    </row>
    <row r="34" spans="1:5" s="219" customFormat="1" ht="20.65" thickBot="1">
      <c r="A34" s="223"/>
      <c r="B34" s="221"/>
      <c r="D34" s="221"/>
      <c r="E34" s="221"/>
    </row>
  </sheetData>
  <phoneticPr fontId="0" type="noConversion"/>
  <printOptions horizontalCentered="1"/>
  <pageMargins left="0.25" right="0.25" top="0.5" bottom="0.5" header="0.5" footer="0.5"/>
  <pageSetup orientation="portrait" horizontalDpi="300" verticalDpi="300"/>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6B9FA9-3E14-4B4D-8DF2-06B303187A8B}">
  <sheetPr codeName="Sheet4">
    <tabColor indexed="10"/>
  </sheetPr>
  <dimension ref="A1:I65"/>
  <sheetViews>
    <sheetView showGridLines="0" zoomScale="75" zoomScaleNormal="75" workbookViewId="0">
      <selection activeCell="B10" sqref="B10"/>
    </sheetView>
  </sheetViews>
  <sheetFormatPr defaultColWidth="7.875" defaultRowHeight="12.75"/>
  <cols>
    <col min="1" max="1" width="5.625" style="129" customWidth="1"/>
    <col min="2" max="2" width="20.625" style="129" customWidth="1"/>
    <col min="3" max="3" width="11" style="129" customWidth="1"/>
    <col min="4" max="4" width="31.875" style="129" customWidth="1"/>
    <col min="5" max="5" width="23.625" style="129" customWidth="1"/>
    <col min="6" max="9" width="10.625" style="129" customWidth="1"/>
    <col min="10" max="16384" width="7.875" style="129"/>
  </cols>
  <sheetData>
    <row r="1" spans="1:9" ht="24.75" customHeight="1">
      <c r="A1" s="436" t="s">
        <v>421</v>
      </c>
      <c r="B1" s="437"/>
      <c r="C1" s="437"/>
      <c r="D1" s="437"/>
      <c r="E1" s="437"/>
      <c r="F1" s="437"/>
      <c r="G1" s="437"/>
      <c r="H1" s="437"/>
      <c r="I1" s="438"/>
    </row>
    <row r="2" spans="1:9" ht="9.75" customHeight="1">
      <c r="A2" s="439"/>
      <c r="D2" s="319"/>
      <c r="I2" s="427"/>
    </row>
    <row r="3" spans="1:9" s="321" customFormat="1" ht="18" customHeight="1">
      <c r="A3" s="440"/>
      <c r="C3" s="339" t="s">
        <v>139</v>
      </c>
      <c r="D3" s="405"/>
      <c r="I3" s="441"/>
    </row>
    <row r="4" spans="1:9" s="321" customFormat="1" ht="17.649999999999999">
      <c r="A4" s="440"/>
      <c r="C4" s="339" t="s">
        <v>140</v>
      </c>
      <c r="D4" s="406"/>
      <c r="G4" s="333"/>
      <c r="I4" s="441"/>
    </row>
    <row r="5" spans="1:9" ht="17.649999999999999">
      <c r="A5" s="439"/>
      <c r="C5" s="339" t="s">
        <v>141</v>
      </c>
      <c r="D5" s="333"/>
      <c r="I5" s="427"/>
    </row>
    <row r="6" spans="1:9" ht="17.649999999999999">
      <c r="A6" s="442"/>
      <c r="C6" s="339" t="s">
        <v>7</v>
      </c>
      <c r="D6" s="406" t="str">
        <f>Category</f>
        <v>BI 15-17</v>
      </c>
      <c r="G6" s="322"/>
      <c r="I6" s="427"/>
    </row>
    <row r="7" spans="1:9" ht="18" customHeight="1" thickBot="1">
      <c r="A7" s="439"/>
      <c r="F7" s="600" t="s">
        <v>226</v>
      </c>
      <c r="G7" s="600"/>
      <c r="H7" s="600"/>
      <c r="I7" s="601"/>
    </row>
    <row r="8" spans="1:9" ht="85.5" customHeight="1" thickBot="1">
      <c r="A8" s="468" t="s">
        <v>142</v>
      </c>
      <c r="B8" s="469"/>
      <c r="C8" s="490"/>
      <c r="D8" s="491" t="s">
        <v>282</v>
      </c>
      <c r="E8" s="494">
        <v>0</v>
      </c>
      <c r="F8" s="456" t="s">
        <v>263</v>
      </c>
      <c r="G8" s="456" t="s">
        <v>198</v>
      </c>
      <c r="H8" s="456" t="s">
        <v>205</v>
      </c>
      <c r="I8" s="456" t="s">
        <v>206</v>
      </c>
    </row>
    <row r="9" spans="1:9" ht="9.75" customHeight="1" thickTop="1" thickBot="1">
      <c r="A9" s="444"/>
      <c r="F9" s="455"/>
      <c r="G9" s="455"/>
      <c r="H9" s="455"/>
      <c r="I9" s="455"/>
    </row>
    <row r="10" spans="1:9" ht="21" customHeight="1">
      <c r="A10" s="476" t="s">
        <v>229</v>
      </c>
      <c r="B10" s="324" t="s">
        <v>143</v>
      </c>
      <c r="E10" s="607" t="s">
        <v>232</v>
      </c>
      <c r="F10" s="407"/>
      <c r="G10" s="346"/>
      <c r="H10" s="346"/>
      <c r="I10" s="346"/>
    </row>
    <row r="11" spans="1:9" ht="14.1" customHeight="1" thickBot="1">
      <c r="A11" s="439"/>
      <c r="B11" s="325" t="s">
        <v>424</v>
      </c>
      <c r="E11" s="608"/>
      <c r="F11" s="408"/>
      <c r="G11" s="349"/>
      <c r="H11" s="349"/>
      <c r="I11" s="349"/>
    </row>
    <row r="12" spans="1:9" ht="15" customHeight="1">
      <c r="A12" s="439"/>
      <c r="B12" s="325" t="s">
        <v>422</v>
      </c>
      <c r="E12"/>
      <c r="I12" s="427"/>
    </row>
    <row r="13" spans="1:9" ht="15" customHeight="1">
      <c r="A13" s="439"/>
      <c r="B13" s="325" t="s">
        <v>423</v>
      </c>
      <c r="E13" s="321"/>
      <c r="I13" s="427"/>
    </row>
    <row r="14" spans="1:9" ht="15" customHeight="1">
      <c r="A14" s="439"/>
      <c r="B14" s="325" t="s">
        <v>233</v>
      </c>
      <c r="E14" s="321"/>
      <c r="I14" s="427"/>
    </row>
    <row r="15" spans="1:9" ht="9.75" customHeight="1" thickBot="1">
      <c r="A15" s="439"/>
      <c r="B15" s="325"/>
      <c r="E15" s="321"/>
      <c r="F15" s="451"/>
      <c r="G15" s="451"/>
      <c r="H15" s="451"/>
      <c r="I15" s="452"/>
    </row>
    <row r="16" spans="1:9" ht="21" customHeight="1">
      <c r="A16" s="476" t="s">
        <v>229</v>
      </c>
      <c r="B16" s="324" t="s">
        <v>419</v>
      </c>
      <c r="E16" s="609" t="s">
        <v>232</v>
      </c>
      <c r="F16" s="407"/>
      <c r="G16" s="346"/>
      <c r="H16" s="346"/>
      <c r="I16" s="346"/>
    </row>
    <row r="17" spans="1:9" ht="13.9" thickBot="1">
      <c r="A17" s="439"/>
      <c r="B17" s="325" t="s">
        <v>424</v>
      </c>
      <c r="E17" s="610"/>
      <c r="F17" s="408"/>
      <c r="G17" s="349"/>
      <c r="H17" s="349"/>
      <c r="I17" s="349"/>
    </row>
    <row r="18" spans="1:9" ht="15" customHeight="1">
      <c r="A18" s="439"/>
      <c r="B18" s="325" t="s">
        <v>422</v>
      </c>
      <c r="E18" s="321"/>
      <c r="F18" s="361"/>
      <c r="G18" s="361"/>
      <c r="H18" s="361"/>
      <c r="I18" s="345"/>
    </row>
    <row r="19" spans="1:9" ht="15" customHeight="1">
      <c r="A19" s="439"/>
      <c r="B19" s="325" t="s">
        <v>423</v>
      </c>
      <c r="E19" s="321"/>
      <c r="I19" s="427"/>
    </row>
    <row r="20" spans="1:9" ht="15" customHeight="1">
      <c r="A20" s="439"/>
      <c r="B20" s="325" t="s">
        <v>146</v>
      </c>
      <c r="E20" s="321"/>
      <c r="I20" s="427"/>
    </row>
    <row r="21" spans="1:9" ht="9.75" customHeight="1" thickBot="1">
      <c r="A21" s="439"/>
      <c r="B21" s="325"/>
      <c r="E21" s="321"/>
      <c r="F21" s="451"/>
      <c r="G21" s="451"/>
      <c r="H21" s="451"/>
      <c r="I21" s="452"/>
    </row>
    <row r="22" spans="1:9" ht="21" customHeight="1">
      <c r="A22" s="476" t="s">
        <v>229</v>
      </c>
      <c r="B22" s="324" t="s">
        <v>420</v>
      </c>
      <c r="E22" s="609" t="s">
        <v>232</v>
      </c>
      <c r="F22" s="407"/>
      <c r="G22" s="346"/>
      <c r="H22" s="346"/>
      <c r="I22" s="346"/>
    </row>
    <row r="23" spans="1:9" ht="13.9" thickBot="1">
      <c r="A23" s="439"/>
      <c r="B23" s="325" t="s">
        <v>242</v>
      </c>
      <c r="E23" s="610"/>
      <c r="F23" s="408"/>
      <c r="G23" s="349"/>
      <c r="H23" s="349"/>
      <c r="I23" s="349"/>
    </row>
    <row r="24" spans="1:9" ht="15">
      <c r="A24" s="439"/>
      <c r="B24" s="325" t="s">
        <v>146</v>
      </c>
      <c r="E24" s="321"/>
      <c r="F24" s="361"/>
      <c r="G24" s="361"/>
      <c r="H24" s="361"/>
      <c r="I24" s="345"/>
    </row>
    <row r="25" spans="1:9" ht="9.75" customHeight="1" thickBot="1">
      <c r="A25" s="443"/>
      <c r="B25" s="428"/>
      <c r="C25" s="332"/>
      <c r="D25" s="332"/>
      <c r="E25" s="429"/>
      <c r="F25" s="332"/>
      <c r="G25" s="332"/>
      <c r="H25" s="332"/>
      <c r="I25" s="363"/>
    </row>
    <row r="26" spans="1:9" s="41" customFormat="1" ht="34.5" customHeight="1" thickTop="1">
      <c r="A26" s="444" t="s">
        <v>264</v>
      </c>
      <c r="I26" s="244"/>
    </row>
    <row r="27" spans="1:9" s="321" customFormat="1" ht="34.5" customHeight="1">
      <c r="A27" s="445"/>
      <c r="B27" s="614" t="s">
        <v>258</v>
      </c>
      <c r="C27" s="614"/>
      <c r="D27" s="614"/>
      <c r="E27" s="614"/>
      <c r="F27" s="424"/>
      <c r="G27" s="424"/>
      <c r="H27" s="424"/>
      <c r="I27" s="425"/>
    </row>
    <row r="28" spans="1:9" s="41" customFormat="1" ht="18" customHeight="1">
      <c r="A28" s="446"/>
      <c r="B28" s="426" t="s">
        <v>259</v>
      </c>
      <c r="C28" s="602" t="s">
        <v>260</v>
      </c>
      <c r="D28" s="603"/>
      <c r="E28" s="603"/>
      <c r="F28" s="603"/>
      <c r="G28" s="603"/>
      <c r="H28" s="603"/>
      <c r="I28" s="604"/>
    </row>
    <row r="29" spans="1:9" s="41" customFormat="1" ht="18" customHeight="1">
      <c r="A29" s="446"/>
      <c r="B29" s="426" t="s">
        <v>261</v>
      </c>
      <c r="C29" s="602" t="s">
        <v>260</v>
      </c>
      <c r="D29" s="603"/>
      <c r="E29" s="603"/>
      <c r="F29" s="603"/>
      <c r="G29" s="603"/>
      <c r="H29" s="603"/>
      <c r="I29" s="604"/>
    </row>
    <row r="30" spans="1:9" s="41" customFormat="1" ht="18" customHeight="1">
      <c r="A30" s="447" t="s">
        <v>105</v>
      </c>
      <c r="B30" s="327"/>
      <c r="C30" s="611" t="s">
        <v>253</v>
      </c>
      <c r="D30" s="612"/>
      <c r="E30" s="613"/>
      <c r="F30" s="434" t="s">
        <v>254</v>
      </c>
      <c r="G30" s="358"/>
      <c r="H30" s="358"/>
      <c r="I30" s="358"/>
    </row>
    <row r="31" spans="1:9" s="41" customFormat="1" ht="18" customHeight="1">
      <c r="A31" s="447" t="s">
        <v>154</v>
      </c>
      <c r="B31" s="327"/>
      <c r="C31" s="611" t="s">
        <v>255</v>
      </c>
      <c r="D31" s="612"/>
      <c r="E31" s="613"/>
      <c r="F31" s="434" t="s">
        <v>254</v>
      </c>
      <c r="G31" s="358"/>
      <c r="H31" s="358"/>
      <c r="I31" s="358"/>
    </row>
    <row r="32" spans="1:9" ht="9.75" customHeight="1" thickBot="1">
      <c r="A32" s="443"/>
      <c r="B32" s="428"/>
      <c r="C32" s="332"/>
      <c r="D32" s="332"/>
      <c r="E32" s="429"/>
      <c r="F32" s="453"/>
      <c r="G32" s="453"/>
      <c r="H32" s="453"/>
      <c r="I32" s="454"/>
    </row>
    <row r="33" spans="1:9" ht="34.700000000000003" customHeight="1" thickTop="1">
      <c r="A33" s="430" t="s">
        <v>265</v>
      </c>
      <c r="B33" s="431"/>
      <c r="C33" s="431"/>
      <c r="D33" s="431"/>
      <c r="E33" s="431"/>
      <c r="F33" s="431"/>
      <c r="G33" s="431"/>
      <c r="H33" s="431"/>
      <c r="I33" s="432"/>
    </row>
    <row r="34" spans="1:9" ht="34.5" customHeight="1">
      <c r="A34" s="450" t="s">
        <v>148</v>
      </c>
      <c r="I34" s="427"/>
    </row>
    <row r="35" spans="1:9" ht="15">
      <c r="A35" s="442" t="s">
        <v>149</v>
      </c>
      <c r="B35" s="322" t="s">
        <v>150</v>
      </c>
      <c r="F35" s="399"/>
      <c r="G35" s="399"/>
      <c r="H35" s="399"/>
      <c r="I35" s="433"/>
    </row>
    <row r="36" spans="1:9" ht="15">
      <c r="A36" s="446" t="s">
        <v>299</v>
      </c>
      <c r="B36" s="327"/>
      <c r="C36" s="435" t="s">
        <v>151</v>
      </c>
      <c r="D36" s="412" t="s">
        <v>236</v>
      </c>
      <c r="E36" s="323"/>
      <c r="F36" s="358"/>
      <c r="G36" s="472"/>
      <c r="H36" s="472"/>
      <c r="I36" s="472"/>
    </row>
    <row r="37" spans="1:9" ht="15">
      <c r="A37" s="446" t="s">
        <v>105</v>
      </c>
      <c r="B37" s="327"/>
      <c r="C37" s="435" t="s">
        <v>152</v>
      </c>
      <c r="D37" s="412" t="s">
        <v>153</v>
      </c>
      <c r="E37" s="323"/>
      <c r="F37" s="472"/>
      <c r="G37" s="358"/>
      <c r="H37" s="358"/>
      <c r="I37" s="358"/>
    </row>
    <row r="38" spans="1:9" ht="15">
      <c r="A38" s="446" t="s">
        <v>154</v>
      </c>
      <c r="B38" s="327"/>
      <c r="C38" s="435" t="s">
        <v>155</v>
      </c>
      <c r="D38" s="412" t="s">
        <v>156</v>
      </c>
      <c r="E38" s="323"/>
      <c r="F38" s="472"/>
      <c r="G38" s="358"/>
      <c r="H38" s="358"/>
      <c r="I38" s="358"/>
    </row>
    <row r="39" spans="1:9">
      <c r="A39" s="439"/>
      <c r="I39" s="427"/>
    </row>
    <row r="40" spans="1:9" ht="15">
      <c r="A40" s="442" t="s">
        <v>157</v>
      </c>
      <c r="B40" s="322" t="s">
        <v>158</v>
      </c>
      <c r="I40" s="427"/>
    </row>
    <row r="41" spans="1:9" ht="15">
      <c r="A41" s="446" t="s">
        <v>299</v>
      </c>
      <c r="B41" s="327"/>
      <c r="C41" s="435" t="s">
        <v>151</v>
      </c>
      <c r="D41" s="412" t="s">
        <v>236</v>
      </c>
      <c r="E41" s="359"/>
      <c r="F41" s="358"/>
      <c r="G41" s="472"/>
      <c r="H41" s="472"/>
      <c r="I41" s="472"/>
    </row>
    <row r="42" spans="1:9" ht="15">
      <c r="A42" s="446" t="s">
        <v>105</v>
      </c>
      <c r="B42" s="327"/>
      <c r="C42" s="435" t="s">
        <v>152</v>
      </c>
      <c r="D42" s="412" t="s">
        <v>153</v>
      </c>
      <c r="E42" s="359"/>
      <c r="F42" s="472"/>
      <c r="G42" s="358"/>
      <c r="H42" s="358"/>
      <c r="I42" s="358"/>
    </row>
    <row r="43" spans="1:9" ht="15">
      <c r="A43" s="446" t="s">
        <v>154</v>
      </c>
      <c r="B43" s="327"/>
      <c r="C43" s="435" t="s">
        <v>155</v>
      </c>
      <c r="D43" s="412" t="s">
        <v>156</v>
      </c>
      <c r="E43" s="359"/>
      <c r="F43" s="472"/>
      <c r="G43" s="358"/>
      <c r="H43" s="358"/>
      <c r="I43" s="358"/>
    </row>
    <row r="44" spans="1:9">
      <c r="A44" s="439"/>
      <c r="I44" s="427"/>
    </row>
    <row r="45" spans="1:9" ht="15">
      <c r="A45" s="442" t="s">
        <v>159</v>
      </c>
      <c r="B45" s="322" t="s">
        <v>160</v>
      </c>
      <c r="I45" s="427"/>
    </row>
    <row r="46" spans="1:9" ht="15">
      <c r="A46" s="446" t="s">
        <v>299</v>
      </c>
      <c r="B46" s="327"/>
      <c r="C46" s="435" t="s">
        <v>274</v>
      </c>
      <c r="D46" s="412" t="s">
        <v>236</v>
      </c>
      <c r="E46" s="359"/>
      <c r="F46" s="358"/>
      <c r="G46" s="472"/>
      <c r="H46" s="472"/>
      <c r="I46" s="472"/>
    </row>
    <row r="47" spans="1:9" ht="15">
      <c r="A47" s="446" t="s">
        <v>105</v>
      </c>
      <c r="B47" s="327"/>
      <c r="C47" s="435" t="s">
        <v>274</v>
      </c>
      <c r="D47" s="412" t="s">
        <v>153</v>
      </c>
      <c r="E47" s="359"/>
      <c r="F47" s="472"/>
      <c r="G47" s="358"/>
      <c r="H47" s="358"/>
      <c r="I47" s="358"/>
    </row>
    <row r="48" spans="1:9" ht="15">
      <c r="A48" s="446" t="s">
        <v>154</v>
      </c>
      <c r="B48" s="327"/>
      <c r="C48" s="435" t="s">
        <v>274</v>
      </c>
      <c r="D48" s="412" t="s">
        <v>156</v>
      </c>
      <c r="E48" s="359"/>
      <c r="F48" s="472"/>
      <c r="G48" s="358"/>
      <c r="H48" s="358"/>
      <c r="I48" s="358"/>
    </row>
    <row r="49" spans="1:9">
      <c r="A49" s="439"/>
      <c r="I49" s="427"/>
    </row>
    <row r="50" spans="1:9" ht="13.5">
      <c r="A50" s="439" t="s">
        <v>229</v>
      </c>
      <c r="B50" s="325" t="s">
        <v>161</v>
      </c>
      <c r="C50" s="325" t="s">
        <v>237</v>
      </c>
      <c r="I50" s="427"/>
    </row>
    <row r="51" spans="1:9" ht="13.5">
      <c r="A51" s="439" t="s">
        <v>229</v>
      </c>
      <c r="B51" s="325" t="s">
        <v>161</v>
      </c>
      <c r="C51" s="325" t="s">
        <v>237</v>
      </c>
      <c r="I51" s="427"/>
    </row>
    <row r="52" spans="1:9" ht="13.5">
      <c r="A52" s="439" t="s">
        <v>229</v>
      </c>
      <c r="B52" s="325" t="s">
        <v>162</v>
      </c>
      <c r="C52" s="325" t="s">
        <v>237</v>
      </c>
      <c r="I52" s="427"/>
    </row>
    <row r="53" spans="1:9">
      <c r="A53" s="439"/>
      <c r="I53" s="427"/>
    </row>
    <row r="54" spans="1:9" ht="34.5" customHeight="1">
      <c r="A54" s="605" t="s">
        <v>262</v>
      </c>
      <c r="B54" s="606"/>
      <c r="C54" s="606"/>
      <c r="D54" s="606"/>
      <c r="E54" s="606"/>
      <c r="F54" s="449"/>
      <c r="I54" s="427"/>
    </row>
    <row r="55" spans="1:9" ht="21" customHeight="1">
      <c r="A55" s="470" t="s">
        <v>165</v>
      </c>
      <c r="B55" s="458"/>
      <c r="C55" s="458" t="s">
        <v>166</v>
      </c>
      <c r="D55" s="459"/>
      <c r="E55" s="459"/>
      <c r="F55" s="460"/>
      <c r="G55" s="460"/>
      <c r="H55" s="460"/>
      <c r="I55" s="460"/>
    </row>
    <row r="56" spans="1:9" ht="13.5">
      <c r="A56" s="448"/>
      <c r="B56" s="325"/>
      <c r="C56" s="325" t="s">
        <v>167</v>
      </c>
      <c r="F56" s="350"/>
      <c r="G56" s="350"/>
      <c r="H56" s="350"/>
      <c r="I56" s="350"/>
    </row>
    <row r="57" spans="1:9" ht="13.5">
      <c r="A57" s="448" t="s">
        <v>230</v>
      </c>
      <c r="B57" s="325"/>
      <c r="C57" s="325"/>
      <c r="D57" s="325"/>
      <c r="F57" s="350"/>
      <c r="G57" s="350"/>
      <c r="H57" s="350"/>
      <c r="I57" s="350"/>
    </row>
    <row r="58" spans="1:9" ht="37.700000000000003" customHeight="1">
      <c r="A58" s="448"/>
      <c r="B58" s="598" t="s">
        <v>301</v>
      </c>
      <c r="C58" s="599"/>
      <c r="D58" s="599"/>
      <c r="E58" s="599"/>
      <c r="F58" s="350"/>
      <c r="G58" s="350"/>
      <c r="H58" s="350"/>
      <c r="I58" s="350"/>
    </row>
    <row r="59" spans="1:9" ht="15">
      <c r="A59" s="471"/>
      <c r="B59" s="461"/>
      <c r="C59" s="399"/>
      <c r="D59" s="399"/>
      <c r="E59" s="399"/>
      <c r="F59" s="462"/>
      <c r="G59" s="463"/>
      <c r="H59" s="462"/>
      <c r="I59" s="462"/>
    </row>
    <row r="60" spans="1:9" ht="9.75" customHeight="1" thickBot="1">
      <c r="A60" s="443"/>
      <c r="B60" s="428"/>
      <c r="C60" s="332"/>
      <c r="D60" s="332"/>
      <c r="E60" s="429"/>
      <c r="F60" s="332"/>
      <c r="G60" s="332"/>
      <c r="H60" s="332"/>
      <c r="I60" s="363"/>
    </row>
    <row r="61" spans="1:9" ht="34.5" customHeight="1" thickTop="1" thickBot="1">
      <c r="A61" s="464"/>
      <c r="B61" s="465"/>
      <c r="C61" s="465"/>
      <c r="D61" s="465"/>
      <c r="E61" s="466" t="s">
        <v>270</v>
      </c>
      <c r="F61" s="349"/>
      <c r="G61" s="349"/>
      <c r="H61" s="349"/>
      <c r="I61" s="349"/>
    </row>
    <row r="62" spans="1:9" ht="20.100000000000001" customHeight="1" thickBot="1">
      <c r="A62" s="361"/>
      <c r="B62" s="361"/>
      <c r="C62" s="361"/>
      <c r="D62" s="467"/>
      <c r="E62" s="345"/>
      <c r="F62" s="409" t="s">
        <v>240</v>
      </c>
      <c r="G62" s="409" t="s">
        <v>271</v>
      </c>
      <c r="H62" s="409" t="s">
        <v>205</v>
      </c>
      <c r="I62" s="409" t="s">
        <v>206</v>
      </c>
    </row>
    <row r="63" spans="1:9" ht="17.649999999999999">
      <c r="A63" s="406" t="s">
        <v>272</v>
      </c>
      <c r="G63" s="369"/>
    </row>
    <row r="64" spans="1:9" ht="24.75" customHeight="1">
      <c r="C64" s="457" t="s">
        <v>266</v>
      </c>
      <c r="D64" s="400"/>
      <c r="F64" s="457" t="s">
        <v>268</v>
      </c>
      <c r="G64" s="596"/>
      <c r="H64" s="596"/>
      <c r="I64" s="596"/>
    </row>
    <row r="65" spans="3:9" ht="24.75" customHeight="1">
      <c r="C65" s="457" t="s">
        <v>267</v>
      </c>
      <c r="D65" s="323"/>
      <c r="F65" s="457" t="s">
        <v>269</v>
      </c>
      <c r="G65" s="597"/>
      <c r="H65" s="597"/>
      <c r="I65" s="597"/>
    </row>
  </sheetData>
  <mergeCells count="13">
    <mergeCell ref="G64:I64"/>
    <mergeCell ref="G65:I65"/>
    <mergeCell ref="B58:E58"/>
    <mergeCell ref="F7:I7"/>
    <mergeCell ref="C28:I28"/>
    <mergeCell ref="C29:I29"/>
    <mergeCell ref="A54:E54"/>
    <mergeCell ref="E10:E11"/>
    <mergeCell ref="E16:E17"/>
    <mergeCell ref="E22:E23"/>
    <mergeCell ref="C30:E30"/>
    <mergeCell ref="C31:E31"/>
    <mergeCell ref="B27:E27"/>
  </mergeCells>
  <phoneticPr fontId="2" type="noConversion"/>
  <printOptions horizontalCentered="1"/>
  <pageMargins left="0.25" right="0.25" top="0.5" bottom="0.5" header="0" footer="0"/>
  <pageSetup orientation="portrait" horizontalDpi="300" verticalDpi="300"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A8A725-31B3-4899-B75E-B8F8B5350ED4}">
  <sheetPr codeName="Sheet20">
    <tabColor indexed="10"/>
  </sheetPr>
  <dimension ref="A1:M100"/>
  <sheetViews>
    <sheetView showGridLines="0" workbookViewId="0">
      <selection activeCell="A6" sqref="A6:IV100"/>
    </sheetView>
  </sheetViews>
  <sheetFormatPr defaultRowHeight="12.75"/>
  <cols>
    <col min="1" max="1" width="4.375" style="250" customWidth="1"/>
    <col min="2" max="2" width="21.5" style="41" customWidth="1"/>
    <col min="3" max="5" width="10.625" style="41" customWidth="1"/>
    <col min="6" max="6" width="2.375" style="41" customWidth="1"/>
    <col min="7" max="8" width="2.5" style="41" customWidth="1"/>
    <col min="9" max="9" width="6.5" style="41" customWidth="1"/>
    <col min="10" max="10" width="0.125" style="41" hidden="1" customWidth="1"/>
    <col min="11" max="11" width="3.5" style="41" customWidth="1"/>
    <col min="12" max="12" width="9" style="41"/>
    <col min="13" max="13" width="3.5" style="41" customWidth="1"/>
    <col min="14" max="16384" width="9" style="41"/>
  </cols>
  <sheetData>
    <row r="1" spans="1:13" s="232" customFormat="1" ht="33" customHeight="1" thickBot="1">
      <c r="A1" s="224" t="s">
        <v>121</v>
      </c>
      <c r="B1" s="225"/>
      <c r="C1" s="226"/>
      <c r="D1" s="227"/>
      <c r="E1" s="228"/>
      <c r="F1" s="228"/>
      <c r="G1" s="228"/>
      <c r="H1" s="228"/>
      <c r="I1" s="229"/>
      <c r="J1" s="230"/>
      <c r="K1" s="230"/>
      <c r="L1" s="230"/>
      <c r="M1" s="231"/>
    </row>
    <row r="2" spans="1:13" ht="18.75" customHeight="1">
      <c r="A2" s="233"/>
      <c r="B2" s="234"/>
      <c r="C2" s="235"/>
      <c r="D2" s="236"/>
      <c r="E2" s="237"/>
      <c r="F2" s="238" t="s">
        <v>47</v>
      </c>
      <c r="G2" s="237"/>
      <c r="H2" s="237"/>
      <c r="I2" s="239"/>
      <c r="J2" s="240"/>
      <c r="K2" s="240"/>
      <c r="L2" s="240"/>
      <c r="M2" s="241"/>
    </row>
    <row r="3" spans="1:13" ht="30" customHeight="1">
      <c r="A3" s="297" t="str">
        <f>Category</f>
        <v>BI 15-17</v>
      </c>
      <c r="B3" s="242"/>
      <c r="C3"/>
      <c r="D3" s="243" t="s">
        <v>122</v>
      </c>
      <c r="E3" s="242"/>
      <c r="F3" s="242"/>
      <c r="G3" s="242"/>
      <c r="H3" s="242"/>
      <c r="I3" s="242"/>
      <c r="M3" s="244"/>
    </row>
    <row r="4" spans="1:13" ht="20.100000000000001" customHeight="1" thickBot="1">
      <c r="A4" s="298"/>
      <c r="B4" s="42"/>
      <c r="C4" s="42"/>
      <c r="D4" s="42"/>
      <c r="E4" s="42"/>
      <c r="F4" s="42"/>
      <c r="G4" s="42"/>
      <c r="H4" s="42"/>
      <c r="I4" s="42"/>
      <c r="J4" s="42"/>
      <c r="K4" s="42"/>
      <c r="L4" s="42"/>
      <c r="M4" s="43"/>
    </row>
    <row r="5" spans="1:13" ht="30" customHeight="1">
      <c r="A5" s="245" t="s">
        <v>245</v>
      </c>
      <c r="B5" s="245" t="s">
        <v>123</v>
      </c>
      <c r="C5" s="246" t="s">
        <v>108</v>
      </c>
      <c r="D5" s="246" t="s">
        <v>124</v>
      </c>
      <c r="E5" s="246" t="s">
        <v>125</v>
      </c>
      <c r="F5" s="247"/>
      <c r="G5"/>
      <c r="H5"/>
      <c r="I5"/>
      <c r="J5"/>
      <c r="K5"/>
      <c r="L5"/>
      <c r="M5"/>
    </row>
    <row r="6" spans="1:13" ht="29.1" customHeight="1">
      <c r="A6" s="248"/>
      <c r="B6" s="397"/>
      <c r="C6" s="249"/>
      <c r="D6" s="249"/>
      <c r="E6" s="249"/>
      <c r="G6"/>
      <c r="H6"/>
      <c r="I6"/>
      <c r="J6"/>
      <c r="K6"/>
      <c r="L6"/>
      <c r="M6"/>
    </row>
    <row r="7" spans="1:13" ht="29.1" customHeight="1">
      <c r="A7"/>
      <c r="B7"/>
      <c r="C7"/>
      <c r="D7"/>
      <c r="E7"/>
      <c r="F7"/>
      <c r="G7"/>
      <c r="H7"/>
      <c r="I7"/>
      <c r="J7"/>
      <c r="K7"/>
      <c r="L7"/>
      <c r="M7"/>
    </row>
    <row r="8" spans="1:13" ht="29.1" customHeight="1">
      <c r="A8"/>
      <c r="B8"/>
      <c r="C8"/>
      <c r="D8"/>
      <c r="E8"/>
      <c r="F8"/>
      <c r="G8"/>
      <c r="H8"/>
      <c r="I8"/>
      <c r="J8"/>
      <c r="K8"/>
      <c r="L8"/>
      <c r="M8"/>
    </row>
    <row r="9" spans="1:13" ht="29.1" customHeight="1">
      <c r="A9"/>
      <c r="B9"/>
      <c r="C9"/>
      <c r="D9"/>
      <c r="E9"/>
      <c r="F9"/>
      <c r="G9"/>
      <c r="H9"/>
      <c r="I9"/>
      <c r="J9"/>
      <c r="K9"/>
      <c r="L9"/>
      <c r="M9"/>
    </row>
    <row r="10" spans="1:13" ht="29.1" customHeight="1">
      <c r="A10"/>
      <c r="B10"/>
      <c r="C10"/>
      <c r="D10"/>
      <c r="E10"/>
      <c r="F10"/>
      <c r="G10"/>
      <c r="H10"/>
      <c r="I10"/>
      <c r="J10"/>
      <c r="K10"/>
      <c r="L10"/>
      <c r="M10"/>
    </row>
    <row r="11" spans="1:13" ht="29.1" customHeight="1">
      <c r="A11"/>
      <c r="B11"/>
      <c r="C11"/>
      <c r="D11"/>
      <c r="E11"/>
      <c r="F11"/>
      <c r="G11"/>
      <c r="H11"/>
      <c r="I11"/>
      <c r="J11"/>
      <c r="K11"/>
      <c r="L11"/>
      <c r="M11"/>
    </row>
    <row r="12" spans="1:13" ht="29.1" customHeight="1">
      <c r="A12"/>
      <c r="B12"/>
      <c r="C12"/>
      <c r="D12"/>
      <c r="E12"/>
      <c r="F12"/>
      <c r="G12"/>
      <c r="H12"/>
      <c r="I12"/>
      <c r="J12"/>
      <c r="K12"/>
      <c r="L12"/>
      <c r="M12"/>
    </row>
    <row r="13" spans="1:13" ht="29.1" customHeight="1">
      <c r="A13"/>
      <c r="B13"/>
      <c r="C13"/>
      <c r="D13"/>
      <c r="E13"/>
      <c r="F13"/>
      <c r="G13"/>
      <c r="H13"/>
      <c r="I13"/>
      <c r="J13"/>
      <c r="K13"/>
      <c r="L13"/>
      <c r="M13"/>
    </row>
    <row r="14" spans="1:13" ht="29.1" customHeight="1">
      <c r="A14"/>
      <c r="B14"/>
      <c r="C14"/>
      <c r="D14"/>
      <c r="E14"/>
      <c r="F14"/>
      <c r="G14"/>
      <c r="H14"/>
      <c r="I14"/>
      <c r="J14"/>
      <c r="K14"/>
      <c r="L14"/>
      <c r="M14"/>
    </row>
    <row r="15" spans="1:13" ht="29.1" customHeight="1">
      <c r="A15"/>
      <c r="B15"/>
      <c r="C15"/>
      <c r="D15"/>
      <c r="E15"/>
      <c r="F15"/>
      <c r="G15"/>
      <c r="H15"/>
      <c r="I15"/>
      <c r="J15"/>
      <c r="K15"/>
      <c r="L15"/>
      <c r="M15"/>
    </row>
    <row r="16" spans="1:13" ht="29.1" customHeight="1">
      <c r="A16"/>
      <c r="B16"/>
      <c r="C16"/>
      <c r="D16"/>
      <c r="E16"/>
      <c r="F16"/>
      <c r="G16"/>
      <c r="H16"/>
      <c r="I16"/>
      <c r="J16"/>
      <c r="K16"/>
      <c r="L16"/>
      <c r="M16"/>
    </row>
    <row r="17" spans="1:13" ht="29.1" customHeight="1">
      <c r="A17"/>
      <c r="B17"/>
      <c r="C17"/>
      <c r="D17"/>
      <c r="E17"/>
      <c r="F17"/>
      <c r="G17"/>
      <c r="H17"/>
      <c r="I17"/>
      <c r="J17"/>
      <c r="K17"/>
      <c r="L17"/>
      <c r="M17"/>
    </row>
    <row r="18" spans="1:13" ht="29.1" customHeight="1">
      <c r="A18"/>
      <c r="B18"/>
      <c r="C18"/>
      <c r="D18"/>
      <c r="E18"/>
      <c r="F18"/>
      <c r="G18"/>
      <c r="H18"/>
      <c r="I18"/>
      <c r="J18"/>
      <c r="K18"/>
      <c r="L18"/>
      <c r="M18"/>
    </row>
    <row r="19" spans="1:13" ht="29.1" customHeight="1">
      <c r="A19"/>
      <c r="B19"/>
      <c r="C19"/>
      <c r="D19"/>
      <c r="E19"/>
      <c r="F19"/>
      <c r="G19"/>
      <c r="H19"/>
      <c r="I19"/>
      <c r="J19"/>
      <c r="K19"/>
      <c r="L19"/>
      <c r="M19"/>
    </row>
    <row r="20" spans="1:13" ht="29.1" customHeight="1">
      <c r="A20"/>
      <c r="B20"/>
      <c r="C20"/>
      <c r="D20"/>
      <c r="E20"/>
      <c r="F20"/>
      <c r="G20"/>
      <c r="H20"/>
      <c r="I20"/>
      <c r="J20"/>
      <c r="K20"/>
      <c r="L20"/>
      <c r="M20"/>
    </row>
    <row r="21" spans="1:13" ht="29.1" customHeight="1">
      <c r="A21"/>
      <c r="B21"/>
      <c r="C21"/>
      <c r="D21"/>
      <c r="E21"/>
      <c r="F21"/>
      <c r="G21"/>
      <c r="H21"/>
      <c r="I21"/>
      <c r="J21"/>
      <c r="K21"/>
      <c r="L21"/>
      <c r="M21"/>
    </row>
    <row r="22" spans="1:13" ht="29.1" customHeight="1">
      <c r="A22"/>
      <c r="B22"/>
      <c r="C22"/>
      <c r="D22"/>
      <c r="E22"/>
      <c r="F22"/>
      <c r="G22"/>
      <c r="H22"/>
      <c r="I22"/>
      <c r="J22"/>
      <c r="K22"/>
      <c r="L22"/>
      <c r="M22"/>
    </row>
    <row r="23" spans="1:13" ht="29.1" customHeight="1">
      <c r="A23"/>
      <c r="B23"/>
      <c r="C23"/>
      <c r="D23"/>
      <c r="E23"/>
      <c r="F23"/>
      <c r="G23"/>
      <c r="H23"/>
      <c r="I23"/>
      <c r="J23"/>
      <c r="K23"/>
      <c r="L23"/>
      <c r="M23"/>
    </row>
    <row r="24" spans="1:13" ht="29.1" customHeight="1">
      <c r="A24"/>
      <c r="B24"/>
      <c r="C24"/>
      <c r="D24"/>
      <c r="E24"/>
      <c r="F24"/>
      <c r="G24"/>
      <c r="H24"/>
      <c r="I24"/>
      <c r="J24"/>
      <c r="K24"/>
      <c r="L24"/>
      <c r="M24"/>
    </row>
    <row r="25" spans="1:13" ht="29.1" customHeight="1">
      <c r="A25"/>
      <c r="B25"/>
      <c r="C25"/>
      <c r="D25"/>
      <c r="E25"/>
      <c r="F25"/>
      <c r="G25"/>
      <c r="H25"/>
      <c r="I25"/>
      <c r="J25"/>
      <c r="K25"/>
      <c r="L25"/>
      <c r="M25"/>
    </row>
    <row r="26" spans="1:13" ht="29.1" customHeight="1">
      <c r="A26"/>
      <c r="B26"/>
      <c r="C26"/>
      <c r="D26"/>
      <c r="E26"/>
      <c r="F26"/>
      <c r="G26"/>
      <c r="H26"/>
      <c r="I26"/>
      <c r="J26"/>
      <c r="K26"/>
      <c r="L26"/>
      <c r="M26"/>
    </row>
    <row r="27" spans="1:13" ht="29.1" customHeight="1">
      <c r="A27"/>
      <c r="B27"/>
      <c r="C27"/>
      <c r="D27"/>
      <c r="E27"/>
      <c r="F27"/>
      <c r="G27"/>
      <c r="H27"/>
      <c r="I27"/>
      <c r="J27"/>
      <c r="K27"/>
      <c r="L27"/>
      <c r="M27"/>
    </row>
    <row r="28" spans="1:13" ht="29.1" customHeight="1">
      <c r="A28"/>
      <c r="B28"/>
      <c r="C28"/>
      <c r="D28"/>
      <c r="E28"/>
      <c r="F28"/>
      <c r="G28"/>
      <c r="H28"/>
      <c r="I28"/>
      <c r="J28"/>
      <c r="K28"/>
      <c r="L28"/>
      <c r="M28"/>
    </row>
    <row r="29" spans="1:13" ht="29.1" customHeight="1">
      <c r="A29"/>
      <c r="B29"/>
      <c r="C29"/>
      <c r="D29"/>
      <c r="E29"/>
      <c r="F29"/>
      <c r="G29"/>
      <c r="H29"/>
      <c r="I29"/>
      <c r="J29"/>
      <c r="K29"/>
      <c r="L29"/>
      <c r="M29"/>
    </row>
    <row r="30" spans="1:13" ht="29.1" customHeight="1">
      <c r="A30"/>
      <c r="B30"/>
      <c r="C30"/>
      <c r="D30"/>
      <c r="E30"/>
      <c r="F30"/>
      <c r="G30"/>
      <c r="H30"/>
      <c r="I30"/>
      <c r="J30"/>
      <c r="K30"/>
      <c r="L30"/>
      <c r="M30"/>
    </row>
    <row r="31" spans="1:13" ht="29.1" customHeight="1">
      <c r="A31"/>
      <c r="B31"/>
      <c r="C31"/>
      <c r="D31"/>
      <c r="E31"/>
      <c r="F31"/>
      <c r="G31"/>
      <c r="H31"/>
      <c r="I31"/>
      <c r="J31"/>
      <c r="K31"/>
      <c r="L31"/>
      <c r="M31"/>
    </row>
    <row r="32" spans="1:13" ht="29.1" customHeight="1">
      <c r="A32"/>
      <c r="B32"/>
      <c r="C32"/>
      <c r="D32"/>
      <c r="E32"/>
      <c r="F32"/>
      <c r="G32"/>
      <c r="H32"/>
      <c r="I32"/>
      <c r="J32"/>
      <c r="K32"/>
      <c r="L32"/>
      <c r="M32"/>
    </row>
    <row r="33" spans="1:13" ht="29.1" customHeight="1">
      <c r="A33"/>
      <c r="B33"/>
      <c r="C33"/>
      <c r="D33"/>
      <c r="E33"/>
      <c r="F33"/>
      <c r="G33"/>
      <c r="H33"/>
      <c r="I33"/>
      <c r="J33"/>
      <c r="K33"/>
      <c r="L33"/>
      <c r="M33"/>
    </row>
    <row r="34" spans="1:13" ht="29.1" customHeight="1">
      <c r="A34"/>
      <c r="B34"/>
      <c r="C34"/>
      <c r="D34"/>
      <c r="E34"/>
      <c r="F34"/>
      <c r="G34"/>
      <c r="H34"/>
      <c r="I34"/>
      <c r="J34"/>
      <c r="K34"/>
      <c r="L34"/>
      <c r="M34"/>
    </row>
    <row r="35" spans="1:13" ht="29.1" customHeight="1">
      <c r="A35"/>
      <c r="B35"/>
      <c r="C35"/>
      <c r="D35"/>
      <c r="E35"/>
      <c r="F35"/>
      <c r="G35"/>
      <c r="H35"/>
      <c r="I35"/>
      <c r="J35"/>
      <c r="K35"/>
      <c r="L35"/>
      <c r="M35"/>
    </row>
    <row r="36" spans="1:13" ht="29.1" customHeight="1">
      <c r="A36"/>
      <c r="B36"/>
      <c r="C36"/>
      <c r="D36"/>
      <c r="E36"/>
      <c r="F36"/>
      <c r="G36"/>
      <c r="H36"/>
      <c r="I36"/>
      <c r="J36"/>
      <c r="K36"/>
      <c r="L36"/>
      <c r="M36"/>
    </row>
    <row r="37" spans="1:13" ht="29.1" customHeight="1">
      <c r="A37"/>
      <c r="B37"/>
      <c r="C37"/>
      <c r="D37"/>
      <c r="E37"/>
      <c r="F37"/>
      <c r="G37"/>
      <c r="H37"/>
      <c r="I37"/>
      <c r="J37"/>
      <c r="K37"/>
      <c r="L37"/>
      <c r="M37"/>
    </row>
    <row r="38" spans="1:13" ht="29.1" customHeight="1">
      <c r="A38"/>
      <c r="B38"/>
      <c r="C38"/>
      <c r="D38"/>
      <c r="E38"/>
      <c r="F38"/>
      <c r="G38"/>
      <c r="H38"/>
      <c r="I38"/>
      <c r="J38"/>
      <c r="K38"/>
      <c r="L38"/>
      <c r="M38"/>
    </row>
    <row r="39" spans="1:13" ht="29.1" customHeight="1">
      <c r="A39"/>
      <c r="B39"/>
      <c r="C39"/>
      <c r="D39"/>
      <c r="E39"/>
      <c r="F39"/>
      <c r="G39"/>
      <c r="H39"/>
      <c r="I39"/>
      <c r="J39"/>
      <c r="K39"/>
      <c r="L39"/>
      <c r="M39"/>
    </row>
    <row r="40" spans="1:13" ht="29.1" customHeight="1">
      <c r="A40"/>
      <c r="B40"/>
      <c r="C40"/>
      <c r="D40"/>
      <c r="E40"/>
      <c r="F40"/>
      <c r="G40"/>
      <c r="H40"/>
      <c r="I40"/>
      <c r="J40"/>
      <c r="K40"/>
      <c r="L40"/>
      <c r="M40"/>
    </row>
    <row r="41" spans="1:13" ht="29.1" customHeight="1">
      <c r="A41"/>
      <c r="B41"/>
      <c r="C41"/>
      <c r="D41"/>
      <c r="E41"/>
      <c r="F41"/>
      <c r="G41"/>
      <c r="H41"/>
      <c r="I41"/>
      <c r="J41"/>
      <c r="K41"/>
      <c r="L41"/>
      <c r="M41"/>
    </row>
    <row r="42" spans="1:13" ht="29.1" customHeight="1">
      <c r="A42"/>
      <c r="B42"/>
      <c r="C42"/>
      <c r="D42"/>
      <c r="E42"/>
      <c r="F42"/>
      <c r="G42"/>
      <c r="H42"/>
      <c r="I42"/>
      <c r="J42"/>
      <c r="K42"/>
      <c r="L42"/>
      <c r="M42"/>
    </row>
    <row r="43" spans="1:13" ht="29.1" customHeight="1">
      <c r="A43"/>
      <c r="B43"/>
      <c r="C43"/>
      <c r="D43"/>
      <c r="E43"/>
      <c r="F43"/>
      <c r="G43"/>
      <c r="H43"/>
      <c r="I43"/>
      <c r="J43"/>
      <c r="K43"/>
      <c r="L43"/>
      <c r="M43"/>
    </row>
    <row r="44" spans="1:13" ht="29.1" customHeight="1">
      <c r="A44"/>
      <c r="B44"/>
      <c r="C44"/>
      <c r="D44"/>
      <c r="E44"/>
      <c r="F44"/>
      <c r="G44"/>
      <c r="H44"/>
      <c r="I44"/>
      <c r="J44"/>
      <c r="K44"/>
      <c r="L44"/>
      <c r="M44"/>
    </row>
    <row r="45" spans="1:13" ht="29.1" customHeight="1">
      <c r="A45"/>
      <c r="B45"/>
      <c r="C45"/>
      <c r="D45"/>
      <c r="E45"/>
      <c r="F45"/>
      <c r="G45"/>
      <c r="H45"/>
      <c r="I45"/>
      <c r="J45"/>
      <c r="K45"/>
      <c r="L45"/>
      <c r="M45"/>
    </row>
    <row r="46" spans="1:13" ht="29.1" customHeight="1">
      <c r="A46"/>
      <c r="B46"/>
      <c r="C46"/>
      <c r="D46"/>
      <c r="E46"/>
      <c r="F46"/>
      <c r="G46"/>
      <c r="H46"/>
      <c r="I46"/>
      <c r="J46"/>
      <c r="K46"/>
      <c r="L46"/>
      <c r="M46"/>
    </row>
    <row r="47" spans="1:13" ht="29.1" customHeight="1">
      <c r="A47"/>
      <c r="B47"/>
      <c r="C47"/>
      <c r="D47"/>
      <c r="E47"/>
      <c r="F47"/>
      <c r="G47"/>
      <c r="H47"/>
      <c r="I47"/>
      <c r="J47"/>
      <c r="K47"/>
      <c r="L47"/>
      <c r="M47"/>
    </row>
    <row r="48" spans="1:13" ht="29.1" customHeight="1">
      <c r="A48"/>
      <c r="B48"/>
      <c r="C48"/>
      <c r="D48"/>
      <c r="E48"/>
      <c r="F48"/>
      <c r="G48"/>
      <c r="H48"/>
      <c r="I48"/>
      <c r="J48"/>
      <c r="K48"/>
      <c r="L48"/>
      <c r="M48"/>
    </row>
    <row r="49" spans="1:13" ht="29.1" customHeight="1">
      <c r="A49"/>
      <c r="B49"/>
      <c r="C49"/>
      <c r="D49"/>
      <c r="E49"/>
      <c r="F49"/>
      <c r="G49"/>
      <c r="H49"/>
      <c r="I49"/>
      <c r="J49"/>
      <c r="K49"/>
      <c r="L49"/>
      <c r="M49"/>
    </row>
    <row r="50" spans="1:13" ht="29.1" customHeight="1">
      <c r="A50"/>
      <c r="B50"/>
      <c r="C50"/>
      <c r="D50"/>
      <c r="E50"/>
      <c r="F50"/>
      <c r="G50"/>
      <c r="H50"/>
      <c r="I50"/>
      <c r="J50"/>
      <c r="K50"/>
      <c r="L50"/>
      <c r="M50"/>
    </row>
    <row r="51" spans="1:13" ht="29.1" customHeight="1">
      <c r="A51"/>
      <c r="B51"/>
      <c r="C51"/>
      <c r="D51"/>
      <c r="E51"/>
      <c r="F51"/>
    </row>
    <row r="52" spans="1:13" ht="29.1" customHeight="1">
      <c r="A52"/>
      <c r="B52"/>
      <c r="C52"/>
      <c r="D52"/>
      <c r="E52"/>
      <c r="F52"/>
    </row>
    <row r="53" spans="1:13" ht="29.1" customHeight="1">
      <c r="A53"/>
      <c r="B53"/>
      <c r="C53"/>
      <c r="D53"/>
      <c r="E53"/>
      <c r="F53"/>
    </row>
    <row r="54" spans="1:13" ht="29.1" customHeight="1">
      <c r="A54"/>
      <c r="B54"/>
      <c r="C54"/>
      <c r="D54"/>
      <c r="E54"/>
      <c r="F54"/>
    </row>
    <row r="55" spans="1:13" ht="29.1" customHeight="1">
      <c r="A55"/>
      <c r="B55"/>
      <c r="C55"/>
      <c r="D55"/>
      <c r="E55"/>
      <c r="F55"/>
    </row>
    <row r="56" spans="1:13" ht="29.1" customHeight="1">
      <c r="A56"/>
      <c r="B56"/>
      <c r="C56"/>
      <c r="D56"/>
      <c r="E56"/>
      <c r="F56"/>
    </row>
    <row r="57" spans="1:13" ht="29.1" customHeight="1">
      <c r="A57"/>
      <c r="B57"/>
      <c r="C57"/>
      <c r="D57"/>
      <c r="E57"/>
      <c r="F57"/>
    </row>
    <row r="58" spans="1:13" ht="29.1" customHeight="1">
      <c r="A58"/>
      <c r="B58"/>
      <c r="C58"/>
      <c r="D58"/>
      <c r="E58"/>
      <c r="F58"/>
    </row>
    <row r="59" spans="1:13" ht="29.1" customHeight="1"/>
    <row r="60" spans="1:13" ht="29.1" customHeight="1"/>
    <row r="61" spans="1:13" ht="29.1" customHeight="1"/>
    <row r="62" spans="1:13" ht="29.1" customHeight="1"/>
    <row r="63" spans="1:13" ht="29.1" customHeight="1"/>
    <row r="64" spans="1:13" ht="29.1" customHeight="1"/>
    <row r="65" ht="29.1" customHeight="1"/>
    <row r="66" ht="29.1" customHeight="1"/>
    <row r="67" ht="29.1" customHeight="1"/>
    <row r="68" ht="29.1" customHeight="1"/>
    <row r="69" ht="29.1" customHeight="1"/>
    <row r="70" ht="29.1" customHeight="1"/>
    <row r="71" ht="29.1" customHeight="1"/>
    <row r="72" ht="29.1" customHeight="1"/>
    <row r="73" ht="29.1" customHeight="1"/>
    <row r="74" ht="29.1" customHeight="1"/>
    <row r="75" ht="29.1" customHeight="1"/>
    <row r="76" ht="29.1" customHeight="1"/>
    <row r="77" ht="29.1" customHeight="1"/>
    <row r="78" ht="29.1" customHeight="1"/>
    <row r="79" ht="29.1" customHeight="1"/>
    <row r="80" ht="29.1" customHeight="1"/>
    <row r="81" ht="29.1" customHeight="1"/>
    <row r="82" ht="29.1" customHeight="1"/>
    <row r="83" ht="29.1" customHeight="1"/>
    <row r="84" ht="29.1" customHeight="1"/>
    <row r="85" ht="29.1" customHeight="1"/>
    <row r="86" ht="29.1" customHeight="1"/>
    <row r="87" ht="29.1" customHeight="1"/>
    <row r="88" ht="29.1" customHeight="1"/>
    <row r="89" ht="29.1" customHeight="1"/>
    <row r="90" ht="29.1" customHeight="1"/>
    <row r="91" ht="29.1" customHeight="1"/>
    <row r="92" ht="29.1" customHeight="1"/>
    <row r="93" ht="29.1" customHeight="1"/>
    <row r="94" ht="29.1" customHeight="1"/>
    <row r="95" ht="29.1" customHeight="1"/>
    <row r="96" ht="29.1" customHeight="1"/>
    <row r="97" ht="29.1" customHeight="1"/>
    <row r="98" ht="29.1" customHeight="1"/>
    <row r="99" ht="29.1" customHeight="1"/>
    <row r="100" ht="29.1" customHeight="1"/>
  </sheetData>
  <phoneticPr fontId="0" type="noConversion"/>
  <printOptions horizontalCentered="1"/>
  <pageMargins left="0.25" right="0.25" top="0.5" bottom="0.75" header="0.5" footer="0.5"/>
  <pageSetup paperSize="9" orientation="portrait" horizontalDpi="300" verticalDpi="300"/>
  <headerFooter alignWithMargins="0">
    <oddFooter>&amp;L&amp;"Arial,Regular"&amp;A&amp;C&amp;"Arial,Regular"Page &amp;P of &amp;N</oddFooter>
  </headerFooter>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F6D8DC-7CEF-4614-ADA1-1FBA0FCB1850}">
  <sheetPr codeName="Sheet38">
    <pageSetUpPr fitToPage="1"/>
  </sheetPr>
  <dimension ref="A1:H57"/>
  <sheetViews>
    <sheetView showGridLines="0" zoomScale="75" workbookViewId="0">
      <selection activeCell="V31" sqref="V31"/>
    </sheetView>
  </sheetViews>
  <sheetFormatPr defaultColWidth="11" defaultRowHeight="15"/>
  <cols>
    <col min="1" max="1" width="15.125" style="173" customWidth="1"/>
    <col min="2" max="2" width="10.125" style="18" customWidth="1"/>
    <col min="3" max="3" width="23.625" style="173" customWidth="1"/>
    <col min="4" max="4" width="16.625" style="174" customWidth="1"/>
    <col min="5" max="5" width="15.125" style="174" customWidth="1"/>
    <col min="6" max="16384" width="11" style="18"/>
  </cols>
  <sheetData>
    <row r="1" spans="1:8" ht="17.649999999999999">
      <c r="A1" s="29" t="str">
        <f>Competition</f>
        <v>2024 NB Provincials</v>
      </c>
      <c r="E1" s="175">
        <f>COUNTA(D10:D70)</f>
        <v>4</v>
      </c>
      <c r="H1" s="317"/>
    </row>
    <row r="2" spans="1:8" ht="17.649999999999999">
      <c r="A2" s="31" t="str">
        <f>Location</f>
        <v>Moncton, NB</v>
      </c>
      <c r="E2" s="313">
        <f>ROUNDUP(SUM(E1/3),0)</f>
        <v>2</v>
      </c>
      <c r="H2" s="318"/>
    </row>
    <row r="3" spans="1:8" ht="17.649999999999999">
      <c r="A3" s="31" t="str">
        <f>Dates</f>
        <v>April 27-28, 2024</v>
      </c>
      <c r="E3" s="314">
        <f>SUM(E1-E2)</f>
        <v>2</v>
      </c>
      <c r="H3" s="318"/>
    </row>
    <row r="4" spans="1:8" s="179" customFormat="1" ht="22.5">
      <c r="A4" s="31" t="str">
        <f>Level</f>
        <v>Provincial</v>
      </c>
      <c r="B4" s="176"/>
      <c r="C4" s="177"/>
      <c r="D4" s="178"/>
      <c r="E4" s="103">
        <f>SUM(E3/2)</f>
        <v>1</v>
      </c>
      <c r="H4" s="318"/>
    </row>
    <row r="5" spans="1:8" ht="17.649999999999999">
      <c r="A5" s="31" t="str">
        <f>Category</f>
        <v>BI 15-17</v>
      </c>
      <c r="B5" s="180"/>
      <c r="C5" s="181"/>
      <c r="D5" s="182"/>
      <c r="E5" s="175">
        <f>INT(E4)</f>
        <v>1</v>
      </c>
      <c r="H5" s="318"/>
    </row>
    <row r="6" spans="1:8" ht="15.4">
      <c r="A6" s="183"/>
      <c r="B6" s="33"/>
      <c r="C6" s="181"/>
      <c r="D6" s="182"/>
      <c r="E6" s="182"/>
      <c r="H6" s="318"/>
    </row>
    <row r="7" spans="1:8" ht="20.65">
      <c r="A7" s="251" t="s">
        <v>451</v>
      </c>
      <c r="B7" s="252"/>
      <c r="C7" s="253"/>
      <c r="D7" s="254"/>
      <c r="E7" s="33"/>
      <c r="H7" s="318"/>
    </row>
    <row r="8" spans="1:8">
      <c r="A8" s="183"/>
      <c r="D8" s="182"/>
      <c r="E8" s="182"/>
    </row>
    <row r="9" spans="1:8" s="257" customFormat="1" ht="39.950000000000003" customHeight="1" thickBot="1">
      <c r="A9" s="256" t="s">
        <v>42</v>
      </c>
      <c r="B9" s="255" t="s">
        <v>43</v>
      </c>
      <c r="C9" s="200" t="s">
        <v>44</v>
      </c>
      <c r="D9" s="398" t="s">
        <v>246</v>
      </c>
      <c r="E9" s="256" t="s">
        <v>127</v>
      </c>
    </row>
    <row r="10" spans="1:8" s="38" customFormat="1" ht="17.649999999999999">
      <c r="A10" s="174">
        <v>1</v>
      </c>
      <c r="B10" s="173" t="s">
        <v>441</v>
      </c>
      <c r="C10" s="18" t="s">
        <v>445</v>
      </c>
      <c r="D10" s="173" t="s">
        <v>432</v>
      </c>
      <c r="E10" s="174">
        <v>4</v>
      </c>
    </row>
    <row r="11" spans="1:8">
      <c r="A11" s="174">
        <v>2</v>
      </c>
      <c r="B11" s="173" t="s">
        <v>443</v>
      </c>
      <c r="C11" s="18" t="s">
        <v>447</v>
      </c>
      <c r="D11" s="173" t="s">
        <v>439</v>
      </c>
      <c r="E11" s="174">
        <v>3</v>
      </c>
    </row>
    <row r="12" spans="1:8">
      <c r="A12" s="174">
        <v>3</v>
      </c>
      <c r="B12" s="173" t="s">
        <v>440</v>
      </c>
      <c r="C12" s="18" t="s">
        <v>444</v>
      </c>
      <c r="D12" s="173" t="s">
        <v>432</v>
      </c>
      <c r="E12" s="174">
        <v>2</v>
      </c>
    </row>
    <row r="13" spans="1:8">
      <c r="A13" s="174">
        <v>4</v>
      </c>
      <c r="B13" s="173" t="s">
        <v>442</v>
      </c>
      <c r="C13" s="18" t="s">
        <v>446</v>
      </c>
      <c r="D13" s="173" t="s">
        <v>432</v>
      </c>
      <c r="E13" s="174">
        <v>1</v>
      </c>
    </row>
    <row r="14" spans="1:8">
      <c r="A14" s="174"/>
      <c r="B14" s="173"/>
      <c r="C14" s="18"/>
      <c r="D14" s="173"/>
    </row>
    <row r="15" spans="1:8">
      <c r="A15" s="174"/>
      <c r="B15" s="173"/>
      <c r="C15" s="18"/>
      <c r="D15" s="173"/>
    </row>
    <row r="16" spans="1:8">
      <c r="A16" s="174"/>
      <c r="B16" s="173"/>
      <c r="C16" s="18"/>
      <c r="D16" s="173"/>
    </row>
    <row r="17" spans="1:4">
      <c r="A17" s="174"/>
      <c r="B17" s="173"/>
      <c r="C17" s="18"/>
      <c r="D17" s="173"/>
    </row>
    <row r="18" spans="1:4">
      <c r="A18" s="174"/>
      <c r="B18" s="173"/>
      <c r="C18" s="18"/>
      <c r="D18" s="173"/>
    </row>
    <row r="19" spans="1:4">
      <c r="A19" s="174"/>
      <c r="B19" s="173"/>
      <c r="C19" s="18"/>
      <c r="D19" s="173"/>
    </row>
    <row r="20" spans="1:4">
      <c r="A20" s="174"/>
      <c r="B20" s="173"/>
      <c r="C20" s="18"/>
      <c r="D20" s="173"/>
    </row>
    <row r="48" spans="2:2">
      <c r="B48" s="193"/>
    </row>
    <row r="49" spans="1:2">
      <c r="B49" s="173"/>
    </row>
    <row r="50" spans="1:2">
      <c r="B50" s="173"/>
    </row>
    <row r="51" spans="1:2">
      <c r="B51" s="173"/>
    </row>
    <row r="52" spans="1:2">
      <c r="B52" s="173"/>
    </row>
    <row r="53" spans="1:2">
      <c r="B53" s="173"/>
    </row>
    <row r="54" spans="1:2">
      <c r="B54" s="173"/>
    </row>
    <row r="55" spans="1:2">
      <c r="B55" s="173"/>
    </row>
    <row r="57" spans="1:2">
      <c r="A57" s="18"/>
    </row>
  </sheetData>
  <sheetProtection sheet="1" objects="1" scenarios="1"/>
  <sortState xmlns:xlrd2="http://schemas.microsoft.com/office/spreadsheetml/2017/richdata2" ref="A10:E58">
    <sortCondition ref="A10"/>
  </sortState>
  <printOptions gridLinesSet="0"/>
  <pageMargins left="0.25" right="0.25" top="0.5" bottom="0.75" header="0" footer="0.5"/>
  <pageSetup fitToHeight="5" orientation="portrait" horizontalDpi="1200" verticalDpi="1200" r:id="rId1"/>
  <headerFooter alignWithMargins="0">
    <oddFooter>&amp;L&amp;"Arial,Regular"&amp;A&amp;C&amp;"Arial,Regular"Page &amp;P of &amp;N</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14D6DB-57F8-4048-AAA0-448660BEF92C}">
  <sheetPr codeName="Sheet21">
    <tabColor indexed="10"/>
  </sheetPr>
  <dimension ref="A1:H57"/>
  <sheetViews>
    <sheetView showGridLines="0" zoomScale="75" workbookViewId="0">
      <selection activeCell="C9" sqref="C9"/>
    </sheetView>
  </sheetViews>
  <sheetFormatPr defaultColWidth="11" defaultRowHeight="15"/>
  <cols>
    <col min="1" max="1" width="8.625" style="173" customWidth="1"/>
    <col min="2" max="2" width="35.125" style="18" customWidth="1"/>
    <col min="3" max="3" width="20" style="173" customWidth="1"/>
    <col min="4" max="4" width="12" style="174" customWidth="1"/>
    <col min="5" max="5" width="15.125" style="174" customWidth="1"/>
    <col min="6" max="16384" width="11" style="18"/>
  </cols>
  <sheetData>
    <row r="1" spans="1:8" ht="17.649999999999999">
      <c r="A1" s="29" t="str">
        <f>Competition</f>
        <v>2024 NB Provincials</v>
      </c>
      <c r="E1" s="175">
        <f>COUNTA(D10:D70)</f>
        <v>0</v>
      </c>
      <c r="H1" s="317"/>
    </row>
    <row r="2" spans="1:8" ht="17.649999999999999">
      <c r="A2" s="31" t="str">
        <f>Location</f>
        <v>Moncton, NB</v>
      </c>
      <c r="E2" s="313">
        <f>ROUNDUP(SUM(E1/3),0)</f>
        <v>0</v>
      </c>
      <c r="H2" s="318"/>
    </row>
    <row r="3" spans="1:8" ht="17.649999999999999">
      <c r="A3" s="31" t="str">
        <f>Dates</f>
        <v>April 27-28, 2024</v>
      </c>
      <c r="E3" s="314">
        <f>SUM(E1-E2)</f>
        <v>0</v>
      </c>
      <c r="H3" s="318"/>
    </row>
    <row r="4" spans="1:8" s="179" customFormat="1" ht="22.5">
      <c r="A4" s="31" t="str">
        <f>Level</f>
        <v>Provincial</v>
      </c>
      <c r="B4" s="176"/>
      <c r="C4" s="177"/>
      <c r="D4" s="178"/>
      <c r="E4" s="103">
        <f>SUM(E3/2)</f>
        <v>0</v>
      </c>
      <c r="H4" s="318"/>
    </row>
    <row r="5" spans="1:8" ht="17.649999999999999">
      <c r="A5" s="31" t="str">
        <f>Category</f>
        <v>BI 15-17</v>
      </c>
      <c r="B5" s="180"/>
      <c r="C5" s="181"/>
      <c r="D5" s="182"/>
      <c r="E5" s="175">
        <f>INT(E4)</f>
        <v>0</v>
      </c>
      <c r="H5" s="318"/>
    </row>
    <row r="6" spans="1:8" ht="15.4">
      <c r="A6" s="183"/>
      <c r="B6" s="33"/>
      <c r="C6" s="181"/>
      <c r="D6" s="182"/>
      <c r="E6" s="182"/>
      <c r="H6" s="318"/>
    </row>
    <row r="7" spans="1:8" ht="20.65">
      <c r="A7" s="251" t="s">
        <v>126</v>
      </c>
      <c r="B7" s="252"/>
      <c r="C7" s="253"/>
      <c r="D7" s="254"/>
      <c r="E7" s="33"/>
      <c r="H7" s="318"/>
    </row>
    <row r="8" spans="1:8">
      <c r="A8" s="183"/>
      <c r="D8" s="182"/>
      <c r="E8" s="182"/>
    </row>
    <row r="9" spans="1:8" s="257" customFormat="1" ht="35.65" thickBot="1">
      <c r="A9" s="255" t="s">
        <v>43</v>
      </c>
      <c r="B9" s="200" t="s">
        <v>44</v>
      </c>
      <c r="C9" s="398" t="s">
        <v>246</v>
      </c>
      <c r="D9" s="256" t="s">
        <v>127</v>
      </c>
      <c r="E9" s="256" t="s">
        <v>42</v>
      </c>
    </row>
    <row r="10" spans="1:8" s="38" customFormat="1" ht="17.649999999999999">
      <c r="A10" s="173"/>
      <c r="B10" s="18"/>
      <c r="C10" s="173"/>
      <c r="D10" s="174"/>
      <c r="E10" s="174"/>
    </row>
    <row r="48" spans="2:2">
      <c r="B48" s="193"/>
    </row>
    <row r="49" spans="1:2">
      <c r="B49" s="173"/>
    </row>
    <row r="50" spans="1:2">
      <c r="B50" s="173"/>
    </row>
    <row r="51" spans="1:2">
      <c r="B51" s="173"/>
    </row>
    <row r="52" spans="1:2">
      <c r="B52" s="173"/>
    </row>
    <row r="53" spans="1:2">
      <c r="B53" s="173"/>
    </row>
    <row r="54" spans="1:2">
      <c r="B54" s="173"/>
    </row>
    <row r="55" spans="1:2">
      <c r="B55" s="173"/>
    </row>
    <row r="57" spans="1:2">
      <c r="A57" s="18"/>
    </row>
  </sheetData>
  <phoneticPr fontId="0" type="noConversion"/>
  <printOptions gridLinesSet="0"/>
  <pageMargins left="0.25" right="0.25" top="0.5" bottom="0.75" header="0" footer="0.5"/>
  <pageSetup orientation="portrait" horizontalDpi="4294967292" verticalDpi="4294967292"/>
  <headerFooter alignWithMargins="0">
    <oddFooter>&amp;L&amp;"Arial,Regular"&amp;A&amp;C&amp;"Arial,Regular"Page &amp;P of &amp;N</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EC3496-40DA-4DFC-B607-8E0E1F786870}">
  <sheetPr codeName="Sheet22">
    <tabColor indexed="10"/>
  </sheetPr>
  <dimension ref="A1:I31"/>
  <sheetViews>
    <sheetView showGridLines="0" topLeftCell="A7" workbookViewId="0">
      <selection activeCell="D24" sqref="D24"/>
    </sheetView>
  </sheetViews>
  <sheetFormatPr defaultRowHeight="15"/>
  <cols>
    <col min="1" max="1" width="13.125" style="101" customWidth="1"/>
    <col min="2" max="2" width="9" style="258"/>
    <col min="3" max="3" width="26.625" style="101" customWidth="1"/>
    <col min="4" max="4" width="17.625" style="166" customWidth="1"/>
    <col min="5" max="5" width="10.625" style="167" customWidth="1"/>
    <col min="6" max="16384" width="9" style="101"/>
  </cols>
  <sheetData>
    <row r="1" spans="1:9" ht="17.649999999999999">
      <c r="A1" s="104" t="str">
        <f>Competition</f>
        <v>2024 NB Provincials</v>
      </c>
    </row>
    <row r="2" spans="1:9" ht="17.649999999999999">
      <c r="A2" s="104" t="str">
        <f>Location</f>
        <v>Moncton, NB</v>
      </c>
    </row>
    <row r="3" spans="1:9" ht="17.649999999999999">
      <c r="A3" s="104" t="str">
        <f>Dates</f>
        <v>April 27-28, 2024</v>
      </c>
    </row>
    <row r="4" spans="1:9" ht="17.649999999999999">
      <c r="A4" s="104" t="str">
        <f>Level</f>
        <v>Provincial</v>
      </c>
    </row>
    <row r="5" spans="1:9" ht="17.649999999999999">
      <c r="A5" s="104" t="str">
        <f>Category</f>
        <v>BI 15-17</v>
      </c>
    </row>
    <row r="7" spans="1:9" ht="17.649999999999999">
      <c r="A7" s="102" t="s">
        <v>128</v>
      </c>
      <c r="B7" s="100"/>
      <c r="C7" s="100"/>
      <c r="D7" s="168"/>
      <c r="E7" s="169"/>
      <c r="F7" s="100"/>
    </row>
    <row r="10" spans="1:9" ht="30">
      <c r="A10" s="259" t="s">
        <v>129</v>
      </c>
      <c r="B10" s="260" t="s">
        <v>130</v>
      </c>
    </row>
    <row r="11" spans="1:9" ht="15.4" thickBot="1">
      <c r="A11" s="258"/>
      <c r="G11" s="389" t="s">
        <v>244</v>
      </c>
      <c r="H11" s="100"/>
      <c r="I11" s="100"/>
    </row>
    <row r="12" spans="1:9">
      <c r="G12" s="380"/>
      <c r="H12" s="381"/>
      <c r="I12" s="382"/>
    </row>
    <row r="13" spans="1:9">
      <c r="G13" s="383"/>
      <c r="H13" s="384"/>
      <c r="I13" s="385"/>
    </row>
    <row r="14" spans="1:9">
      <c r="G14" s="383"/>
      <c r="H14" s="384"/>
      <c r="I14" s="385"/>
    </row>
    <row r="15" spans="1:9">
      <c r="G15" s="383"/>
      <c r="H15" s="384"/>
      <c r="I15" s="385"/>
    </row>
    <row r="16" spans="1:9">
      <c r="G16" s="383"/>
      <c r="H16" s="384"/>
      <c r="I16" s="385"/>
    </row>
    <row r="17" spans="7:9">
      <c r="G17" s="383"/>
      <c r="H17" s="384"/>
      <c r="I17" s="385"/>
    </row>
    <row r="18" spans="7:9">
      <c r="G18" s="383"/>
      <c r="H18" s="384"/>
      <c r="I18" s="385"/>
    </row>
    <row r="19" spans="7:9">
      <c r="G19" s="383"/>
      <c r="H19" s="384"/>
      <c r="I19" s="385"/>
    </row>
    <row r="20" spans="7:9">
      <c r="G20" s="383"/>
      <c r="H20" s="384"/>
      <c r="I20" s="385"/>
    </row>
    <row r="21" spans="7:9">
      <c r="G21" s="383"/>
      <c r="H21" s="384"/>
      <c r="I21" s="385"/>
    </row>
    <row r="22" spans="7:9">
      <c r="G22" s="383"/>
      <c r="H22" s="384"/>
      <c r="I22" s="385"/>
    </row>
    <row r="23" spans="7:9">
      <c r="G23" s="383"/>
      <c r="H23" s="384"/>
      <c r="I23" s="385"/>
    </row>
    <row r="24" spans="7:9">
      <c r="G24" s="383"/>
      <c r="H24" s="384"/>
      <c r="I24" s="385"/>
    </row>
    <row r="25" spans="7:9">
      <c r="G25" s="383"/>
      <c r="H25" s="384"/>
      <c r="I25" s="385"/>
    </row>
    <row r="26" spans="7:9">
      <c r="G26" s="383"/>
      <c r="H26" s="384"/>
      <c r="I26" s="385"/>
    </row>
    <row r="27" spans="7:9">
      <c r="G27" s="383"/>
      <c r="H27" s="384"/>
      <c r="I27" s="385"/>
    </row>
    <row r="28" spans="7:9">
      <c r="G28" s="383"/>
      <c r="H28" s="384"/>
      <c r="I28" s="385"/>
    </row>
    <row r="29" spans="7:9">
      <c r="G29" s="383"/>
      <c r="H29" s="384"/>
      <c r="I29" s="385"/>
    </row>
    <row r="30" spans="7:9">
      <c r="G30" s="383"/>
      <c r="H30" s="384"/>
      <c r="I30" s="385"/>
    </row>
    <row r="31" spans="7:9" ht="15.4" thickBot="1">
      <c r="G31" s="386"/>
      <c r="H31" s="387"/>
      <c r="I31" s="388"/>
    </row>
  </sheetData>
  <sheetProtection sheet="1" objects="1" scenarios="1"/>
  <phoneticPr fontId="0" type="noConversion"/>
  <pageMargins left="0.25" right="0.25" top="0.5" bottom="0.75" header="0.2" footer="0.5"/>
  <pageSetup orientation="portrait" horizontalDpi="300" verticalDpi="300"/>
  <headerFooter alignWithMargins="0">
    <oddFooter>&amp;L&amp;"Arial,Regular"&amp;A&amp;C&amp;"Arial,Regular"Page &amp;P of &amp;N</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969346-A1AA-4AE2-BA4A-9203962775D7}">
  <sheetPr codeName="Sheet42">
    <pageSetUpPr fitToPage="1"/>
  </sheetPr>
  <dimension ref="A1:L54"/>
  <sheetViews>
    <sheetView showGridLines="0" zoomScale="75" workbookViewId="0">
      <selection activeCell="E22" sqref="E22"/>
    </sheetView>
  </sheetViews>
  <sheetFormatPr defaultColWidth="11" defaultRowHeight="15"/>
  <cols>
    <col min="1" max="1" width="16.625" style="18" customWidth="1"/>
    <col min="2" max="2" width="12.5" style="18" customWidth="1"/>
    <col min="3" max="3" width="14" style="18" customWidth="1"/>
    <col min="4" max="4" width="1.125" style="18" customWidth="1"/>
    <col min="5" max="6" width="18.375" style="18" customWidth="1"/>
    <col min="7" max="7" width="13" style="18" customWidth="1"/>
    <col min="8" max="16384" width="11" style="18"/>
  </cols>
  <sheetData>
    <row r="1" spans="1:7">
      <c r="A1" s="269"/>
      <c r="B1" s="270"/>
      <c r="C1" s="270"/>
      <c r="D1" s="270"/>
      <c r="E1" s="271"/>
      <c r="F1" s="271"/>
      <c r="G1" s="272"/>
    </row>
    <row r="2" spans="1:7" ht="22.5">
      <c r="A2" s="273" t="str">
        <f>Competition</f>
        <v>2024 NB Provincials</v>
      </c>
      <c r="E2" s="133"/>
      <c r="F2" s="133"/>
      <c r="G2" s="274" t="str">
        <f>Dates</f>
        <v>April 27-28, 2024</v>
      </c>
    </row>
    <row r="3" spans="1:7" ht="12" customHeight="1">
      <c r="A3" s="273"/>
      <c r="E3" s="133"/>
      <c r="F3" s="133"/>
      <c r="G3" s="274"/>
    </row>
    <row r="4" spans="1:7" ht="12" customHeight="1" thickBot="1">
      <c r="A4" s="275"/>
      <c r="B4" s="151"/>
      <c r="C4" s="151"/>
      <c r="D4" s="151"/>
      <c r="E4" s="276"/>
      <c r="F4" s="276"/>
      <c r="G4" s="152"/>
    </row>
    <row r="5" spans="1:7" ht="12" customHeight="1">
      <c r="A5" s="269"/>
      <c r="B5" s="270"/>
      <c r="C5" s="270"/>
      <c r="D5" s="270"/>
      <c r="E5" s="271"/>
      <c r="F5" s="271"/>
      <c r="G5" s="272"/>
    </row>
    <row r="6" spans="1:7" ht="15" customHeight="1">
      <c r="A6" s="132"/>
      <c r="E6" s="149" t="s">
        <v>88</v>
      </c>
      <c r="F6" s="282" t="s">
        <v>441</v>
      </c>
      <c r="G6" s="134"/>
    </row>
    <row r="7" spans="1:7" ht="18" customHeight="1">
      <c r="A7" s="278" t="str">
        <f>Category</f>
        <v>BI 15-17</v>
      </c>
      <c r="B7" s="21" t="str">
        <f>IF(A7="Jr. Women","Junior",IF(A7="Jr. Men","Junior","Senior"))</f>
        <v>Senior</v>
      </c>
      <c r="E7" s="149" t="s">
        <v>54</v>
      </c>
      <c r="F7" s="267" t="str">
        <f>VLOOKUP($F$6,Competitor_Info,2,FALSE)</f>
        <v>Sophie Boomer-Searle</v>
      </c>
      <c r="G7" s="134"/>
    </row>
    <row r="8" spans="1:7" ht="17.649999999999999">
      <c r="A8" s="278" t="s">
        <v>110</v>
      </c>
      <c r="B8" s="283">
        <v>2.0299999999999998</v>
      </c>
      <c r="E8" s="149"/>
      <c r="F8" s="268" t="str">
        <f>VLOOKUP($F$6,Competitor_Info,5,FALSE)</f>
        <v>ATLK</v>
      </c>
      <c r="G8" s="134"/>
    </row>
    <row r="9" spans="1:7" ht="12" customHeight="1" thickBot="1">
      <c r="A9" s="275"/>
      <c r="B9" s="151"/>
      <c r="C9" s="151"/>
      <c r="D9" s="151"/>
      <c r="E9" s="276"/>
      <c r="F9" s="276"/>
      <c r="G9" s="152"/>
    </row>
    <row r="10" spans="1:7" ht="8.1" customHeight="1">
      <c r="A10" s="132"/>
      <c r="E10" s="133"/>
      <c r="F10" s="133"/>
      <c r="G10" s="134"/>
    </row>
    <row r="11" spans="1:7" ht="20.65">
      <c r="A11" s="135" t="s">
        <v>418</v>
      </c>
      <c r="B11" s="33"/>
      <c r="C11" s="33"/>
      <c r="D11" s="33"/>
      <c r="E11" s="3"/>
      <c r="F11" s="136"/>
      <c r="G11" s="137"/>
    </row>
    <row r="12" spans="1:7" ht="8.1" customHeight="1">
      <c r="A12" s="132"/>
      <c r="E12" s="133"/>
      <c r="F12" s="133"/>
      <c r="G12" s="134"/>
    </row>
    <row r="13" spans="1:7">
      <c r="A13" s="138"/>
      <c r="B13" s="139"/>
      <c r="C13" s="139"/>
      <c r="D13" s="140"/>
      <c r="E13" s="308" t="s">
        <v>108</v>
      </c>
      <c r="F13" s="141" t="s">
        <v>109</v>
      </c>
      <c r="G13" s="142"/>
    </row>
    <row r="14" spans="1:7">
      <c r="A14" s="143"/>
      <c r="B14" s="207"/>
      <c r="C14" s="139"/>
      <c r="D14" s="140"/>
      <c r="E14" s="309"/>
      <c r="F14" s="144"/>
      <c r="G14" s="142"/>
    </row>
    <row r="15" spans="1:7">
      <c r="A15" s="143" t="str">
        <f>IF('Competition Info.'!C12 = "","",('Competition Info.'!B12))</f>
        <v>Judge 1:</v>
      </c>
      <c r="B15" s="638" t="str">
        <f>IF('Competition Info.'!C12 = "","",('Competition Info.'!C12))</f>
        <v>Loren Dermody</v>
      </c>
      <c r="C15" s="638"/>
      <c r="D15" s="140"/>
      <c r="E15" s="372">
        <v>2.6</v>
      </c>
      <c r="F15" s="371">
        <v>2.6</v>
      </c>
      <c r="G15" s="285">
        <f>IF('Competition Info.'!C12 = "","",SUM(E15:F15))</f>
        <v>5.2</v>
      </c>
    </row>
    <row r="16" spans="1:7">
      <c r="A16" s="143" t="str">
        <f>IF('Competition Info.'!C13 = "","",('Competition Info.'!B13))</f>
        <v>Judge 2:</v>
      </c>
      <c r="B16" s="638" t="str">
        <f>IF('Competition Info.'!C13 = "","",('Competition Info.'!C13))</f>
        <v>Joanne Moser</v>
      </c>
      <c r="C16" s="638"/>
      <c r="D16" s="140"/>
      <c r="E16" s="372">
        <v>2.8</v>
      </c>
      <c r="F16" s="371">
        <v>2.6</v>
      </c>
      <c r="G16" s="285">
        <f>IF('Competition Info.'!C13 = "","",SUM(E16:F16))</f>
        <v>5.4</v>
      </c>
    </row>
    <row r="17" spans="1:12">
      <c r="A17" s="143" t="str">
        <f>IF('Competition Info.'!C14 = "","",('Competition Info.'!B14))</f>
        <v/>
      </c>
      <c r="B17" s="638" t="str">
        <f>IF('Competition Info.'!C14 = "","",('Competition Info.'!C14))</f>
        <v/>
      </c>
      <c r="C17" s="638"/>
      <c r="D17" s="140"/>
      <c r="E17" s="310"/>
      <c r="F17" s="295"/>
      <c r="G17" s="285" t="str">
        <f>IF('Competition Info.'!C14 = "","",SUM(E17:F17))</f>
        <v/>
      </c>
    </row>
    <row r="18" spans="1:12">
      <c r="A18" s="143" t="str">
        <f>IF('Competition Info.'!C15 = "","",('Competition Info.'!B15))</f>
        <v/>
      </c>
      <c r="B18" s="638" t="str">
        <f>IF('Competition Info.'!C15 = "","",('Competition Info.'!C15))</f>
        <v/>
      </c>
      <c r="C18" s="638"/>
      <c r="D18" s="140"/>
      <c r="E18" s="310"/>
      <c r="F18" s="295"/>
      <c r="G18" s="285" t="str">
        <f>IF('Competition Info.'!C15 = "","",SUM(E18:F18))</f>
        <v/>
      </c>
    </row>
    <row r="19" spans="1:12">
      <c r="A19" s="143" t="str">
        <f>IF('Competition Info.'!C16 = "","",('Competition Info.'!B16))</f>
        <v/>
      </c>
      <c r="B19" s="638" t="str">
        <f>IF('Competition Info.'!C16 = "","",('Competition Info.'!C16))</f>
        <v/>
      </c>
      <c r="C19" s="638"/>
      <c r="D19" s="140"/>
      <c r="E19" s="310"/>
      <c r="F19" s="295"/>
      <c r="G19" s="285" t="str">
        <f>IF('Competition Info.'!C16 = "","",SUM(E19:F19))</f>
        <v/>
      </c>
    </row>
    <row r="20" spans="1:12">
      <c r="A20" s="143" t="str">
        <f>IF('Competition Info.'!C17 = "","",('Competition Info.'!B17))</f>
        <v/>
      </c>
      <c r="B20" s="638" t="str">
        <f>IF('Competition Info.'!C17 = "","",('Competition Info.'!C17))</f>
        <v/>
      </c>
      <c r="C20" s="638"/>
      <c r="D20" s="140"/>
      <c r="E20" s="310"/>
      <c r="F20" s="295"/>
      <c r="G20" s="285" t="str">
        <f>IF('Competition Info.'!C17 = "","",SUM(E20:F20))</f>
        <v/>
      </c>
    </row>
    <row r="21" spans="1:12">
      <c r="A21" s="143" t="str">
        <f>IF('Competition Info.'!C18 = "","",('Competition Info.'!B18))</f>
        <v/>
      </c>
      <c r="B21" s="638" t="str">
        <f>IF('Competition Info.'!C18 = "","",('Competition Info.'!C18))</f>
        <v/>
      </c>
      <c r="C21" s="638"/>
      <c r="D21" s="140"/>
      <c r="E21" s="310"/>
      <c r="F21" s="295"/>
      <c r="G21" s="285" t="str">
        <f>IF('Competition Info.'!C18 = "","",SUM(E21:F21))</f>
        <v/>
      </c>
    </row>
    <row r="22" spans="1:12">
      <c r="A22" s="143" t="str">
        <f>IF('Competition Info.'!C19 = "","",('Competition Info.'!B19))</f>
        <v/>
      </c>
      <c r="B22" s="638" t="str">
        <f>IF('Competition Info.'!C19 = "","",('Competition Info.'!C19))</f>
        <v/>
      </c>
      <c r="C22" s="638"/>
      <c r="D22" s="140"/>
      <c r="E22" s="372"/>
      <c r="F22" s="371"/>
      <c r="G22" s="285" t="str">
        <f>IF('Competition Info.'!C19 = "","",SUM(E22:F22))</f>
        <v/>
      </c>
    </row>
    <row r="23" spans="1:12">
      <c r="A23" s="143" t="str">
        <f>IF('Competition Info.'!C20 = "","",('Competition Info.'!B20))</f>
        <v/>
      </c>
      <c r="B23" s="638" t="str">
        <f>IF('Competition Info.'!C20 = "","",('Competition Info.'!C20))</f>
        <v/>
      </c>
      <c r="C23" s="638"/>
      <c r="D23" s="140"/>
      <c r="E23" s="310"/>
      <c r="F23" s="295"/>
      <c r="G23" s="285" t="str">
        <f>IF('Competition Info.'!C20 = "","",SUM(E23:F23))</f>
        <v/>
      </c>
    </row>
    <row r="24" spans="1:12">
      <c r="A24" s="143" t="str">
        <f>IF('Competition Info.'!C21 = "","",('Competition Info.'!B21))</f>
        <v/>
      </c>
      <c r="B24" s="638" t="str">
        <f>IF('Competition Info.'!C21 = "","",('Competition Info.'!C21))</f>
        <v/>
      </c>
      <c r="C24" s="638"/>
      <c r="D24" s="140"/>
      <c r="E24" s="310"/>
      <c r="F24" s="295"/>
      <c r="G24" s="285" t="str">
        <f>IF('Competition Info.'!C21 = "","",SUM(E24:F24))</f>
        <v/>
      </c>
    </row>
    <row r="25" spans="1:12">
      <c r="A25" s="143" t="str">
        <f>IF('Competition Info.'!C22 = "","",('Competition Info.'!B22))</f>
        <v/>
      </c>
      <c r="B25" s="638" t="str">
        <f>IF('Competition Info.'!C22 = "","",('Competition Info.'!C22))</f>
        <v/>
      </c>
      <c r="C25" s="638"/>
      <c r="D25" s="140"/>
      <c r="E25" s="310"/>
      <c r="F25" s="295"/>
      <c r="G25" s="285" t="str">
        <f>IF('Competition Info.'!C22 = "","",SUM(E25:F25))</f>
        <v/>
      </c>
    </row>
    <row r="26" spans="1:12">
      <c r="A26" s="143" t="str">
        <f>IF('Competition Info.'!C23 = "","",('Competition Info.'!B23))</f>
        <v/>
      </c>
      <c r="B26" s="638" t="str">
        <f>IF('Competition Info.'!C23 = "","",('Competition Info.'!C23))</f>
        <v/>
      </c>
      <c r="C26" s="638"/>
      <c r="D26" s="140"/>
      <c r="E26" s="310"/>
      <c r="F26" s="295"/>
      <c r="G26" s="285" t="str">
        <f>IF('Competition Info.'!C23 = "","",SUM(E26:F26))</f>
        <v/>
      </c>
    </row>
    <row r="27" spans="1:12">
      <c r="A27" s="143" t="str">
        <f>IF('Competition Info.'!C24 = "","",('Competition Info.'!B24))</f>
        <v/>
      </c>
      <c r="B27" s="638" t="str">
        <f>IF('Competition Info.'!C24 = "","",('Competition Info.'!C24))</f>
        <v/>
      </c>
      <c r="C27" s="638"/>
      <c r="D27" s="140"/>
      <c r="E27" s="310"/>
      <c r="F27" s="295"/>
      <c r="G27" s="285" t="str">
        <f>IF('Competition Info.'!C24 = "","",SUM(E27:F27))</f>
        <v/>
      </c>
    </row>
    <row r="28" spans="1:12">
      <c r="A28" s="143" t="str">
        <f>IF('Competition Info.'!C25 = "","",('Competition Info.'!B25))</f>
        <v/>
      </c>
      <c r="B28" s="638" t="str">
        <f>IF('Competition Info.'!C25 = "","",('Competition Info.'!C25))</f>
        <v/>
      </c>
      <c r="C28" s="638"/>
      <c r="D28" s="140"/>
      <c r="E28" s="310"/>
      <c r="F28" s="295"/>
      <c r="G28" s="285" t="str">
        <f>IF('Competition Info.'!C25 = "","",SUM(E28:F28))</f>
        <v/>
      </c>
    </row>
    <row r="29" spans="1:12">
      <c r="A29" s="143" t="str">
        <f>IF('Competition Info.'!C26 = "","",('Competition Info.'!B26))</f>
        <v/>
      </c>
      <c r="B29" s="638" t="str">
        <f>IF('Competition Info.'!C26 = "","",('Competition Info.'!C26))</f>
        <v/>
      </c>
      <c r="C29" s="638"/>
      <c r="D29" s="140"/>
      <c r="E29" s="310"/>
      <c r="F29" s="295"/>
      <c r="G29" s="285" t="str">
        <f>IF('Competition Info.'!C26 = "","",SUM(E29:F29))</f>
        <v/>
      </c>
    </row>
    <row r="30" spans="1:12" ht="12" customHeight="1">
      <c r="A30" s="132"/>
      <c r="E30" s="133"/>
      <c r="F30" s="133"/>
      <c r="G30" s="134"/>
    </row>
    <row r="31" spans="1:12">
      <c r="A31" s="132"/>
      <c r="B31" s="146"/>
      <c r="C31" s="5" t="s">
        <v>112</v>
      </c>
      <c r="D31" s="421"/>
      <c r="E31" s="413">
        <f>SUM(E15:E29)</f>
        <v>5.4</v>
      </c>
      <c r="F31" s="414">
        <f>SUM(F15:F29)</f>
        <v>5.2</v>
      </c>
      <c r="G31" s="134"/>
    </row>
    <row r="32" spans="1:12">
      <c r="A32" s="132"/>
      <c r="B32" s="146"/>
      <c r="C32" s="5" t="s">
        <v>113</v>
      </c>
      <c r="D32" s="421"/>
      <c r="E32" s="413">
        <f>IF(COUNTA(E15:E29)&gt;4,MAX(E15:E29),0)</f>
        <v>0</v>
      </c>
      <c r="F32" s="414">
        <f>IF(COUNTA(F15:F29)&gt;4,MAX(F15:F29),0)</f>
        <v>0</v>
      </c>
      <c r="G32" s="208"/>
      <c r="H32" s="133"/>
      <c r="I32" s="133"/>
      <c r="J32" s="133"/>
      <c r="K32" s="133"/>
      <c r="L32" s="133"/>
    </row>
    <row r="33" spans="1:12">
      <c r="A33" s="132"/>
      <c r="B33" s="146"/>
      <c r="C33" s="5" t="s">
        <v>114</v>
      </c>
      <c r="D33" s="421"/>
      <c r="E33" s="413">
        <f>IF(COUNTA(E15:E29)&gt;4,MIN(E15:E29),0)</f>
        <v>0</v>
      </c>
      <c r="F33" s="414">
        <f>IF(COUNTA(F15:F29)&gt;4,MIN(F15:F29),0)</f>
        <v>0</v>
      </c>
      <c r="G33" s="208"/>
      <c r="H33" s="133"/>
      <c r="I33" s="133"/>
      <c r="J33" s="133"/>
      <c r="K33" s="133"/>
      <c r="L33" s="133"/>
    </row>
    <row r="34" spans="1:12">
      <c r="A34" s="132"/>
      <c r="B34" s="146"/>
      <c r="C34" s="5" t="s">
        <v>115</v>
      </c>
      <c r="D34" s="421"/>
      <c r="E34" s="413">
        <f>SUM(E31-E32-E33)</f>
        <v>5.4</v>
      </c>
      <c r="F34" s="414">
        <f>SUM(F31-F32-F33)</f>
        <v>5.2</v>
      </c>
      <c r="G34" s="208"/>
      <c r="H34" s="133"/>
      <c r="I34" s="133"/>
      <c r="J34" s="133"/>
      <c r="K34" s="133"/>
      <c r="L34" s="133"/>
    </row>
    <row r="35" spans="1:12" ht="12" customHeight="1">
      <c r="A35" s="209"/>
      <c r="B35" s="157"/>
      <c r="C35" s="157"/>
      <c r="D35" s="157"/>
      <c r="E35" s="210"/>
      <c r="F35" s="210"/>
      <c r="G35" s="211"/>
    </row>
    <row r="36" spans="1:12" ht="8.1" customHeight="1">
      <c r="A36" s="132"/>
      <c r="E36" s="133"/>
      <c r="F36" s="133"/>
      <c r="G36" s="134"/>
    </row>
    <row r="37" spans="1:12">
      <c r="A37" s="132"/>
      <c r="B37" s="146"/>
      <c r="C37" s="5" t="s">
        <v>116</v>
      </c>
      <c r="E37" s="415">
        <f>SUM(E34:F34)</f>
        <v>10.600000000000001</v>
      </c>
      <c r="F37" s="133"/>
      <c r="G37" s="134"/>
    </row>
    <row r="38" spans="1:12">
      <c r="A38" s="132"/>
      <c r="B38" s="146"/>
      <c r="C38" s="5" t="s">
        <v>95</v>
      </c>
      <c r="E38" s="148">
        <f>IF(COUNTA(E15:E29)&gt;4,ROUND(E37/(COUNTA(E15:E29)-2),4),ROUND(E37/(COUNTA(E15:E29)),4))</f>
        <v>5.3</v>
      </c>
      <c r="F38" s="133"/>
      <c r="G38" s="134"/>
    </row>
    <row r="39" spans="1:12" ht="8.1" customHeight="1" thickBot="1">
      <c r="A39" s="275"/>
      <c r="B39" s="151"/>
      <c r="C39" s="151"/>
      <c r="D39" s="151"/>
      <c r="E39" s="276"/>
      <c r="F39" s="276"/>
      <c r="G39" s="152"/>
    </row>
    <row r="40" spans="1:12" ht="17.25">
      <c r="A40" s="153"/>
      <c r="B40" s="146"/>
      <c r="C40" s="5" t="s">
        <v>117</v>
      </c>
      <c r="E40" s="148">
        <f>ROUND(SUM(E38)*3.75,4)</f>
        <v>19.875</v>
      </c>
      <c r="F40" s="280"/>
      <c r="G40" s="281"/>
    </row>
    <row r="41" spans="1:12" ht="17.25">
      <c r="A41" s="153"/>
      <c r="B41" s="146"/>
      <c r="C41" s="5" t="s">
        <v>118</v>
      </c>
      <c r="E41" s="415">
        <f>IF(B8=0,0,IF(B7="Junior",IF(B8&gt;2.1,4,IF(B8&lt;1.2,4,0)),IF(B8&gt;2.4,4,IF(B8&lt;1.5,4,0))))</f>
        <v>0</v>
      </c>
      <c r="F41" s="280"/>
      <c r="G41" s="281"/>
    </row>
    <row r="42" spans="1:12" ht="17.25">
      <c r="A42" s="423" t="s">
        <v>273</v>
      </c>
      <c r="B42" s="473">
        <v>8</v>
      </c>
      <c r="C42" s="5" t="s">
        <v>257</v>
      </c>
      <c r="E42" s="415">
        <f>B42*0.75</f>
        <v>6</v>
      </c>
      <c r="F42" s="482">
        <f>SUM(E41:E43)</f>
        <v>6</v>
      </c>
      <c r="G42" s="281"/>
    </row>
    <row r="43" spans="1:12" ht="17.25">
      <c r="A43" s="153"/>
      <c r="B43" s="146"/>
      <c r="C43" s="5" t="s">
        <v>119</v>
      </c>
      <c r="E43" s="418">
        <v>0</v>
      </c>
      <c r="F43" s="280"/>
      <c r="G43" s="281"/>
    </row>
    <row r="44" spans="1:12" ht="17.25">
      <c r="A44" s="153"/>
      <c r="B44" s="146"/>
      <c r="C44" s="5" t="s">
        <v>218</v>
      </c>
      <c r="E44" s="279">
        <f>SUM(E40-E41-E42-E43)</f>
        <v>13.875</v>
      </c>
      <c r="F44" s="280"/>
      <c r="G44" s="281"/>
    </row>
    <row r="45" spans="1:12" ht="12" customHeight="1" thickBot="1">
      <c r="A45" s="275"/>
      <c r="B45" s="151"/>
      <c r="C45" s="151"/>
      <c r="D45" s="151"/>
      <c r="E45" s="276"/>
      <c r="F45" s="276"/>
      <c r="G45" s="152"/>
    </row>
    <row r="46" spans="1:12" ht="12" customHeight="1">
      <c r="A46" s="132"/>
      <c r="E46" s="133"/>
      <c r="F46" s="133"/>
      <c r="G46" s="134"/>
    </row>
    <row r="47" spans="1:12" ht="18" customHeight="1">
      <c r="A47" s="153"/>
      <c r="B47" s="132" t="s">
        <v>217</v>
      </c>
      <c r="E47" s="148">
        <f>VLOOKUP(F6,Compuls_Recap,4,FALSE)</f>
        <v>11.3438</v>
      </c>
      <c r="F47" s="133"/>
      <c r="G47" s="134"/>
    </row>
    <row r="48" spans="1:12" ht="18" hidden="1" customHeight="1">
      <c r="A48" s="153"/>
      <c r="B48" s="146"/>
      <c r="C48" s="167">
        <v>0</v>
      </c>
      <c r="D48" s="148"/>
      <c r="E48" s="148"/>
      <c r="F48" s="133"/>
      <c r="G48" s="134"/>
    </row>
    <row r="49" spans="1:7" ht="18" hidden="1" customHeight="1">
      <c r="A49" s="153"/>
      <c r="B49" s="146"/>
      <c r="C49" s="148"/>
      <c r="D49" s="148"/>
      <c r="E49" s="148"/>
      <c r="F49" s="133"/>
      <c r="G49" s="134"/>
    </row>
    <row r="50" spans="1:7" ht="18" customHeight="1">
      <c r="A50" s="153"/>
      <c r="B50" s="146" t="s">
        <v>412</v>
      </c>
      <c r="E50" s="148">
        <f>SUM(E44)</f>
        <v>13.875</v>
      </c>
      <c r="G50" s="134"/>
    </row>
    <row r="51" spans="1:7" ht="18" customHeight="1" thickBot="1">
      <c r="A51" s="153"/>
      <c r="B51" s="146" t="s">
        <v>135</v>
      </c>
      <c r="E51" s="148">
        <f>SUM(E47+E50)</f>
        <v>25.218800000000002</v>
      </c>
      <c r="G51" s="134"/>
    </row>
    <row r="52" spans="1:7" ht="9.75" customHeight="1">
      <c r="A52" s="269"/>
      <c r="B52" s="270"/>
      <c r="C52" s="284"/>
      <c r="D52" s="284"/>
      <c r="E52" s="271"/>
      <c r="F52" s="271"/>
      <c r="G52" s="272"/>
    </row>
    <row r="53" spans="1:7" ht="15.75" customHeight="1">
      <c r="A53" s="278" t="s">
        <v>137</v>
      </c>
      <c r="C53" s="39"/>
      <c r="D53" s="39"/>
      <c r="E53" s="279">
        <f>SUM(E51)</f>
        <v>25.218800000000002</v>
      </c>
      <c r="F53" s="133"/>
      <c r="G53" s="134"/>
    </row>
    <row r="54" spans="1:7" ht="9.75" customHeight="1" thickBot="1">
      <c r="A54" s="275"/>
      <c r="B54" s="151"/>
      <c r="C54" s="151"/>
      <c r="D54" s="151"/>
      <c r="E54" s="276"/>
      <c r="F54" s="276"/>
      <c r="G54" s="152"/>
    </row>
  </sheetData>
  <sheetProtection sheet="1" objects="1" scenarios="1"/>
  <mergeCells count="15">
    <mergeCell ref="B27:C27"/>
    <mergeCell ref="B28:C28"/>
    <mergeCell ref="B29:C29"/>
    <mergeCell ref="B21:C21"/>
    <mergeCell ref="B22:C22"/>
    <mergeCell ref="B23:C23"/>
    <mergeCell ref="B24:C24"/>
    <mergeCell ref="B25:C25"/>
    <mergeCell ref="B26:C26"/>
    <mergeCell ref="B20:C20"/>
    <mergeCell ref="B15:C15"/>
    <mergeCell ref="B16:C16"/>
    <mergeCell ref="B17:C17"/>
    <mergeCell ref="B18:C18"/>
    <mergeCell ref="B19:C19"/>
  </mergeCells>
  <conditionalFormatting sqref="E41 E43">
    <cfRule type="cellIs" dxfId="19" priority="1" stopIfTrue="1" operator="greaterThan">
      <formula>0</formula>
    </cfRule>
  </conditionalFormatting>
  <conditionalFormatting sqref="E42">
    <cfRule type="cellIs" dxfId="18" priority="2" stopIfTrue="1" operator="notEqual">
      <formula>0</formula>
    </cfRule>
  </conditionalFormatting>
  <conditionalFormatting sqref="B8">
    <cfRule type="cellIs" dxfId="17" priority="3" stopIfTrue="1" operator="equal">
      <formula>0</formula>
    </cfRule>
  </conditionalFormatting>
  <conditionalFormatting sqref="B42">
    <cfRule type="expression" dxfId="16" priority="4" stopIfTrue="1">
      <formula>ISBLANK(B42)</formula>
    </cfRule>
  </conditionalFormatting>
  <printOptions horizontalCentered="1" gridLinesSet="0"/>
  <pageMargins left="0.25" right="0.25" top="0.5" bottom="0.5" header="0" footer="0.25"/>
  <pageSetup scale="98" orientation="portrait" horizontalDpi="4294967292" verticalDpi="4294967292"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C90762-7EA3-4E3C-ACB1-82E273B4E96F}">
  <sheetPr codeName="Sheet41">
    <pageSetUpPr fitToPage="1"/>
  </sheetPr>
  <dimension ref="A1:L54"/>
  <sheetViews>
    <sheetView showGridLines="0" zoomScale="75" workbookViewId="0">
      <selection activeCell="E43" sqref="E43"/>
    </sheetView>
  </sheetViews>
  <sheetFormatPr defaultColWidth="11" defaultRowHeight="15"/>
  <cols>
    <col min="1" max="1" width="16.625" style="18" customWidth="1"/>
    <col min="2" max="2" width="12.5" style="18" customWidth="1"/>
    <col min="3" max="3" width="14" style="18" customWidth="1"/>
    <col min="4" max="4" width="1.125" style="18" customWidth="1"/>
    <col min="5" max="6" width="18.375" style="18" customWidth="1"/>
    <col min="7" max="7" width="13" style="18" customWidth="1"/>
    <col min="8" max="16384" width="11" style="18"/>
  </cols>
  <sheetData>
    <row r="1" spans="1:7">
      <c r="A1" s="269"/>
      <c r="B1" s="270"/>
      <c r="C1" s="270"/>
      <c r="D1" s="270"/>
      <c r="E1" s="271"/>
      <c r="F1" s="271"/>
      <c r="G1" s="272"/>
    </row>
    <row r="2" spans="1:7" ht="22.5">
      <c r="A2" s="273" t="str">
        <f>Competition</f>
        <v>2024 NB Provincials</v>
      </c>
      <c r="E2" s="133"/>
      <c r="F2" s="133"/>
      <c r="G2" s="274" t="str">
        <f>Dates</f>
        <v>April 27-28, 2024</v>
      </c>
    </row>
    <row r="3" spans="1:7" ht="12" customHeight="1">
      <c r="A3" s="273"/>
      <c r="E3" s="133"/>
      <c r="F3" s="133"/>
      <c r="G3" s="274"/>
    </row>
    <row r="4" spans="1:7" ht="12" customHeight="1" thickBot="1">
      <c r="A4" s="275"/>
      <c r="B4" s="151"/>
      <c r="C4" s="151"/>
      <c r="D4" s="151"/>
      <c r="E4" s="276"/>
      <c r="F4" s="276"/>
      <c r="G4" s="152"/>
    </row>
    <row r="5" spans="1:7" ht="12" customHeight="1">
      <c r="A5" s="269"/>
      <c r="B5" s="270"/>
      <c r="C5" s="270"/>
      <c r="D5" s="270"/>
      <c r="E5" s="271"/>
      <c r="F5" s="271"/>
      <c r="G5" s="272"/>
    </row>
    <row r="6" spans="1:7" ht="15" customHeight="1">
      <c r="A6" s="132"/>
      <c r="E6" s="149" t="s">
        <v>88</v>
      </c>
      <c r="F6" s="282" t="s">
        <v>443</v>
      </c>
      <c r="G6" s="134"/>
    </row>
    <row r="7" spans="1:7" ht="18" customHeight="1">
      <c r="A7" s="278" t="str">
        <f>Category</f>
        <v>BI 15-17</v>
      </c>
      <c r="B7" s="21" t="str">
        <f>IF(A7="Jr. Women","Junior",IF(A7="Jr. Men","Junior","Senior"))</f>
        <v>Senior</v>
      </c>
      <c r="E7" s="149" t="s">
        <v>54</v>
      </c>
      <c r="F7" s="267" t="str">
        <f>VLOOKUP($F$6,Competitor_Info,2,FALSE)</f>
        <v>Marissa Caissie</v>
      </c>
      <c r="G7" s="134"/>
    </row>
    <row r="8" spans="1:7" ht="17.649999999999999">
      <c r="A8" s="278" t="s">
        <v>110</v>
      </c>
      <c r="B8" s="283">
        <v>2.06</v>
      </c>
      <c r="E8" s="149"/>
      <c r="F8" s="268" t="str">
        <f>VLOOKUP($F$6,Competitor_Info,5,FALSE)</f>
        <v>ETIN</v>
      </c>
      <c r="G8" s="134"/>
    </row>
    <row r="9" spans="1:7" ht="12" customHeight="1" thickBot="1">
      <c r="A9" s="275"/>
      <c r="B9" s="151"/>
      <c r="C9" s="151"/>
      <c r="D9" s="151"/>
      <c r="E9" s="276"/>
      <c r="F9" s="276"/>
      <c r="G9" s="152"/>
    </row>
    <row r="10" spans="1:7" ht="8.1" customHeight="1">
      <c r="A10" s="132"/>
      <c r="E10" s="133"/>
      <c r="F10" s="133"/>
      <c r="G10" s="134"/>
    </row>
    <row r="11" spans="1:7" ht="20.65">
      <c r="A11" s="135" t="s">
        <v>418</v>
      </c>
      <c r="B11" s="33"/>
      <c r="C11" s="33"/>
      <c r="D11" s="33"/>
      <c r="E11" s="3"/>
      <c r="F11" s="136"/>
      <c r="G11" s="137"/>
    </row>
    <row r="12" spans="1:7" ht="8.1" customHeight="1">
      <c r="A12" s="132"/>
      <c r="E12" s="133"/>
      <c r="F12" s="133"/>
      <c r="G12" s="134"/>
    </row>
    <row r="13" spans="1:7">
      <c r="A13" s="138"/>
      <c r="B13" s="139"/>
      <c r="C13" s="139"/>
      <c r="D13" s="140"/>
      <c r="E13" s="308" t="s">
        <v>108</v>
      </c>
      <c r="F13" s="141" t="s">
        <v>109</v>
      </c>
      <c r="G13" s="142"/>
    </row>
    <row r="14" spans="1:7">
      <c r="A14" s="143"/>
      <c r="B14" s="207"/>
      <c r="C14" s="139"/>
      <c r="D14" s="140"/>
      <c r="E14" s="309"/>
      <c r="F14" s="144"/>
      <c r="G14" s="142"/>
    </row>
    <row r="15" spans="1:7">
      <c r="A15" s="143" t="str">
        <f>IF('Competition Info.'!C12 = "","",('Competition Info.'!B12))</f>
        <v>Judge 1:</v>
      </c>
      <c r="B15" s="638" t="str">
        <f>IF('Competition Info.'!C12 = "","",('Competition Info.'!C12))</f>
        <v>Loren Dermody</v>
      </c>
      <c r="C15" s="638"/>
      <c r="D15" s="140"/>
      <c r="E15" s="372">
        <v>3.2</v>
      </c>
      <c r="F15" s="371">
        <v>3</v>
      </c>
      <c r="G15" s="285">
        <f>IF('Competition Info.'!C12 = "","",SUM(E15:F15))</f>
        <v>6.2</v>
      </c>
    </row>
    <row r="16" spans="1:7">
      <c r="A16" s="143" t="str">
        <f>IF('Competition Info.'!C13 = "","",('Competition Info.'!B13))</f>
        <v>Judge 2:</v>
      </c>
      <c r="B16" s="638" t="str">
        <f>IF('Competition Info.'!C13 = "","",('Competition Info.'!C13))</f>
        <v>Joanne Moser</v>
      </c>
      <c r="C16" s="638"/>
      <c r="D16" s="140"/>
      <c r="E16" s="372">
        <v>3.5</v>
      </c>
      <c r="F16" s="371">
        <v>3.3</v>
      </c>
      <c r="G16" s="285">
        <f>IF('Competition Info.'!C13 = "","",SUM(E16:F16))</f>
        <v>6.8</v>
      </c>
    </row>
    <row r="17" spans="1:12">
      <c r="A17" s="143" t="str">
        <f>IF('Competition Info.'!C14 = "","",('Competition Info.'!B14))</f>
        <v/>
      </c>
      <c r="B17" s="638" t="str">
        <f>IF('Competition Info.'!C14 = "","",('Competition Info.'!C14))</f>
        <v/>
      </c>
      <c r="C17" s="638"/>
      <c r="D17" s="140"/>
      <c r="E17" s="310"/>
      <c r="F17" s="295"/>
      <c r="G17" s="285" t="str">
        <f>IF('Competition Info.'!C14 = "","",SUM(E17:F17))</f>
        <v/>
      </c>
    </row>
    <row r="18" spans="1:12">
      <c r="A18" s="143" t="str">
        <f>IF('Competition Info.'!C15 = "","",('Competition Info.'!B15))</f>
        <v/>
      </c>
      <c r="B18" s="638" t="str">
        <f>IF('Competition Info.'!C15 = "","",('Competition Info.'!C15))</f>
        <v/>
      </c>
      <c r="C18" s="638"/>
      <c r="D18" s="140"/>
      <c r="E18" s="310"/>
      <c r="F18" s="295"/>
      <c r="G18" s="285" t="str">
        <f>IF('Competition Info.'!C15 = "","",SUM(E18:F18))</f>
        <v/>
      </c>
    </row>
    <row r="19" spans="1:12">
      <c r="A19" s="143" t="str">
        <f>IF('Competition Info.'!C16 = "","",('Competition Info.'!B16))</f>
        <v/>
      </c>
      <c r="B19" s="638" t="str">
        <f>IF('Competition Info.'!C16 = "","",('Competition Info.'!C16))</f>
        <v/>
      </c>
      <c r="C19" s="638"/>
      <c r="D19" s="140"/>
      <c r="E19" s="310"/>
      <c r="F19" s="295"/>
      <c r="G19" s="285" t="str">
        <f>IF('Competition Info.'!C16 = "","",SUM(E19:F19))</f>
        <v/>
      </c>
    </row>
    <row r="20" spans="1:12">
      <c r="A20" s="143" t="str">
        <f>IF('Competition Info.'!C17 = "","",('Competition Info.'!B17))</f>
        <v/>
      </c>
      <c r="B20" s="638" t="str">
        <f>IF('Competition Info.'!C17 = "","",('Competition Info.'!C17))</f>
        <v/>
      </c>
      <c r="C20" s="638"/>
      <c r="D20" s="140"/>
      <c r="E20" s="310"/>
      <c r="F20" s="295"/>
      <c r="G20" s="285" t="str">
        <f>IF('Competition Info.'!C17 = "","",SUM(E20:F20))</f>
        <v/>
      </c>
    </row>
    <row r="21" spans="1:12">
      <c r="A21" s="143" t="str">
        <f>IF('Competition Info.'!C18 = "","",('Competition Info.'!B18))</f>
        <v/>
      </c>
      <c r="B21" s="638" t="str">
        <f>IF('Competition Info.'!C18 = "","",('Competition Info.'!C18))</f>
        <v/>
      </c>
      <c r="C21" s="638"/>
      <c r="D21" s="140"/>
      <c r="E21" s="310"/>
      <c r="F21" s="295"/>
      <c r="G21" s="285" t="str">
        <f>IF('Competition Info.'!C18 = "","",SUM(E21:F21))</f>
        <v/>
      </c>
    </row>
    <row r="22" spans="1:12">
      <c r="A22" s="143" t="str">
        <f>IF('Competition Info.'!C19 = "","",('Competition Info.'!B19))</f>
        <v/>
      </c>
      <c r="B22" s="638" t="str">
        <f>IF('Competition Info.'!C19 = "","",('Competition Info.'!C19))</f>
        <v/>
      </c>
      <c r="C22" s="638"/>
      <c r="D22" s="140"/>
      <c r="E22" s="372"/>
      <c r="F22" s="371"/>
      <c r="G22" s="285" t="str">
        <f>IF('Competition Info.'!C19 = "","",SUM(E22:F22))</f>
        <v/>
      </c>
    </row>
    <row r="23" spans="1:12">
      <c r="A23" s="143" t="str">
        <f>IF('Competition Info.'!C20 = "","",('Competition Info.'!B20))</f>
        <v/>
      </c>
      <c r="B23" s="638" t="str">
        <f>IF('Competition Info.'!C20 = "","",('Competition Info.'!C20))</f>
        <v/>
      </c>
      <c r="C23" s="638"/>
      <c r="D23" s="140"/>
      <c r="E23" s="310"/>
      <c r="F23" s="295"/>
      <c r="G23" s="285" t="str">
        <f>IF('Competition Info.'!C20 = "","",SUM(E23:F23))</f>
        <v/>
      </c>
    </row>
    <row r="24" spans="1:12">
      <c r="A24" s="143" t="str">
        <f>IF('Competition Info.'!C21 = "","",('Competition Info.'!B21))</f>
        <v/>
      </c>
      <c r="B24" s="638" t="str">
        <f>IF('Competition Info.'!C21 = "","",('Competition Info.'!C21))</f>
        <v/>
      </c>
      <c r="C24" s="638"/>
      <c r="D24" s="140"/>
      <c r="E24" s="310"/>
      <c r="F24" s="295"/>
      <c r="G24" s="285" t="str">
        <f>IF('Competition Info.'!C21 = "","",SUM(E24:F24))</f>
        <v/>
      </c>
    </row>
    <row r="25" spans="1:12">
      <c r="A25" s="143" t="str">
        <f>IF('Competition Info.'!C22 = "","",('Competition Info.'!B22))</f>
        <v/>
      </c>
      <c r="B25" s="638" t="str">
        <f>IF('Competition Info.'!C22 = "","",('Competition Info.'!C22))</f>
        <v/>
      </c>
      <c r="C25" s="638"/>
      <c r="D25" s="140"/>
      <c r="E25" s="310"/>
      <c r="F25" s="295"/>
      <c r="G25" s="285" t="str">
        <f>IF('Competition Info.'!C22 = "","",SUM(E25:F25))</f>
        <v/>
      </c>
    </row>
    <row r="26" spans="1:12">
      <c r="A26" s="143" t="str">
        <f>IF('Competition Info.'!C23 = "","",('Competition Info.'!B23))</f>
        <v/>
      </c>
      <c r="B26" s="638" t="str">
        <f>IF('Competition Info.'!C23 = "","",('Competition Info.'!C23))</f>
        <v/>
      </c>
      <c r="C26" s="638"/>
      <c r="D26" s="140"/>
      <c r="E26" s="310"/>
      <c r="F26" s="295"/>
      <c r="G26" s="285" t="str">
        <f>IF('Competition Info.'!C23 = "","",SUM(E26:F26))</f>
        <v/>
      </c>
    </row>
    <row r="27" spans="1:12">
      <c r="A27" s="143" t="str">
        <f>IF('Competition Info.'!C24 = "","",('Competition Info.'!B24))</f>
        <v/>
      </c>
      <c r="B27" s="638" t="str">
        <f>IF('Competition Info.'!C24 = "","",('Competition Info.'!C24))</f>
        <v/>
      </c>
      <c r="C27" s="638"/>
      <c r="D27" s="140"/>
      <c r="E27" s="310"/>
      <c r="F27" s="295"/>
      <c r="G27" s="285" t="str">
        <f>IF('Competition Info.'!C24 = "","",SUM(E27:F27))</f>
        <v/>
      </c>
    </row>
    <row r="28" spans="1:12">
      <c r="A28" s="143" t="str">
        <f>IF('Competition Info.'!C25 = "","",('Competition Info.'!B25))</f>
        <v/>
      </c>
      <c r="B28" s="638" t="str">
        <f>IF('Competition Info.'!C25 = "","",('Competition Info.'!C25))</f>
        <v/>
      </c>
      <c r="C28" s="638"/>
      <c r="D28" s="140"/>
      <c r="E28" s="310"/>
      <c r="F28" s="295"/>
      <c r="G28" s="285" t="str">
        <f>IF('Competition Info.'!C25 = "","",SUM(E28:F28))</f>
        <v/>
      </c>
    </row>
    <row r="29" spans="1:12">
      <c r="A29" s="143" t="str">
        <f>IF('Competition Info.'!C26 = "","",('Competition Info.'!B26))</f>
        <v/>
      </c>
      <c r="B29" s="638" t="str">
        <f>IF('Competition Info.'!C26 = "","",('Competition Info.'!C26))</f>
        <v/>
      </c>
      <c r="C29" s="638"/>
      <c r="D29" s="140"/>
      <c r="E29" s="310"/>
      <c r="F29" s="295"/>
      <c r="G29" s="285" t="str">
        <f>IF('Competition Info.'!C26 = "","",SUM(E29:F29))</f>
        <v/>
      </c>
    </row>
    <row r="30" spans="1:12" ht="12" customHeight="1">
      <c r="A30" s="132"/>
      <c r="E30" s="133"/>
      <c r="F30" s="133"/>
      <c r="G30" s="134"/>
    </row>
    <row r="31" spans="1:12">
      <c r="A31" s="132"/>
      <c r="B31" s="146"/>
      <c r="C31" s="5" t="s">
        <v>112</v>
      </c>
      <c r="D31" s="421"/>
      <c r="E31" s="413">
        <f>SUM(E15:E29)</f>
        <v>6.7</v>
      </c>
      <c r="F31" s="414">
        <f>SUM(F15:F29)</f>
        <v>6.3</v>
      </c>
      <c r="G31" s="134"/>
    </row>
    <row r="32" spans="1:12">
      <c r="A32" s="132"/>
      <c r="B32" s="146"/>
      <c r="C32" s="5" t="s">
        <v>113</v>
      </c>
      <c r="D32" s="421"/>
      <c r="E32" s="413">
        <f>IF(COUNTA(E15:E29)&gt;4,MAX(E15:E29),0)</f>
        <v>0</v>
      </c>
      <c r="F32" s="414">
        <f>IF(COUNTA(F15:F29)&gt;4,MAX(F15:F29),0)</f>
        <v>0</v>
      </c>
      <c r="G32" s="208"/>
      <c r="H32" s="133"/>
      <c r="I32" s="133"/>
      <c r="J32" s="133"/>
      <c r="K32" s="133"/>
      <c r="L32" s="133"/>
    </row>
    <row r="33" spans="1:12">
      <c r="A33" s="132"/>
      <c r="B33" s="146"/>
      <c r="C33" s="5" t="s">
        <v>114</v>
      </c>
      <c r="D33" s="421"/>
      <c r="E33" s="413">
        <f>IF(COUNTA(E15:E29)&gt;4,MIN(E15:E29),0)</f>
        <v>0</v>
      </c>
      <c r="F33" s="414">
        <f>IF(COUNTA(F15:F29)&gt;4,MIN(F15:F29),0)</f>
        <v>0</v>
      </c>
      <c r="G33" s="208"/>
      <c r="H33" s="133"/>
      <c r="I33" s="133"/>
      <c r="J33" s="133"/>
      <c r="K33" s="133"/>
      <c r="L33" s="133"/>
    </row>
    <row r="34" spans="1:12">
      <c r="A34" s="132"/>
      <c r="B34" s="146"/>
      <c r="C34" s="5" t="s">
        <v>115</v>
      </c>
      <c r="D34" s="421"/>
      <c r="E34" s="413">
        <f>SUM(E31-E32-E33)</f>
        <v>6.7</v>
      </c>
      <c r="F34" s="414">
        <f>SUM(F31-F32-F33)</f>
        <v>6.3</v>
      </c>
      <c r="G34" s="208"/>
      <c r="H34" s="133"/>
      <c r="I34" s="133"/>
      <c r="J34" s="133"/>
      <c r="K34" s="133"/>
      <c r="L34" s="133"/>
    </row>
    <row r="35" spans="1:12" ht="12" customHeight="1">
      <c r="A35" s="209"/>
      <c r="B35" s="157"/>
      <c r="C35" s="157"/>
      <c r="D35" s="157"/>
      <c r="E35" s="210"/>
      <c r="F35" s="210"/>
      <c r="G35" s="211"/>
    </row>
    <row r="36" spans="1:12" ht="8.1" customHeight="1">
      <c r="A36" s="132"/>
      <c r="E36" s="133"/>
      <c r="F36" s="133"/>
      <c r="G36" s="134"/>
    </row>
    <row r="37" spans="1:12">
      <c r="A37" s="132"/>
      <c r="B37" s="146"/>
      <c r="C37" s="5" t="s">
        <v>116</v>
      </c>
      <c r="E37" s="415">
        <f>SUM(E34:F34)</f>
        <v>13</v>
      </c>
      <c r="F37" s="133"/>
      <c r="G37" s="134"/>
    </row>
    <row r="38" spans="1:12">
      <c r="A38" s="132"/>
      <c r="B38" s="146"/>
      <c r="C38" s="5" t="s">
        <v>95</v>
      </c>
      <c r="E38" s="148">
        <f>IF(COUNTA(E15:E29)&gt;4,ROUND(E37/(COUNTA(E15:E29)-2),4),ROUND(E37/(COUNTA(E15:E29)),4))</f>
        <v>6.5</v>
      </c>
      <c r="F38" s="133"/>
      <c r="G38" s="134"/>
    </row>
    <row r="39" spans="1:12" ht="8.1" customHeight="1" thickBot="1">
      <c r="A39" s="275"/>
      <c r="B39" s="151"/>
      <c r="C39" s="151"/>
      <c r="D39" s="151"/>
      <c r="E39" s="276"/>
      <c r="F39" s="276"/>
      <c r="G39" s="152"/>
    </row>
    <row r="40" spans="1:12" ht="17.25">
      <c r="A40" s="153"/>
      <c r="B40" s="146"/>
      <c r="C40" s="5" t="s">
        <v>117</v>
      </c>
      <c r="E40" s="148">
        <f>ROUND(SUM(E38)*3.75,4)</f>
        <v>24.375</v>
      </c>
      <c r="F40" s="280"/>
      <c r="G40" s="281"/>
    </row>
    <row r="41" spans="1:12" ht="17.25">
      <c r="A41" s="153"/>
      <c r="B41" s="146"/>
      <c r="C41" s="5" t="s">
        <v>118</v>
      </c>
      <c r="E41" s="415">
        <f>IF(B8=0,0,IF(B7="Junior",IF(B8&gt;2.1,4,IF(B8&lt;1.2,4,0)),IF(B8&gt;2.4,4,IF(B8&lt;1.5,4,0))))</f>
        <v>0</v>
      </c>
      <c r="F41" s="280"/>
      <c r="G41" s="281"/>
    </row>
    <row r="42" spans="1:12" ht="17.25">
      <c r="A42" s="423" t="s">
        <v>273</v>
      </c>
      <c r="B42" s="473">
        <v>1</v>
      </c>
      <c r="C42" s="5" t="s">
        <v>257</v>
      </c>
      <c r="E42" s="415">
        <f>B42*0.75</f>
        <v>0.75</v>
      </c>
      <c r="F42" s="482">
        <f>SUM(E41:E43)</f>
        <v>0.75</v>
      </c>
      <c r="G42" s="281"/>
    </row>
    <row r="43" spans="1:12" ht="17.25">
      <c r="A43" s="153"/>
      <c r="B43" s="146"/>
      <c r="C43" s="5" t="s">
        <v>119</v>
      </c>
      <c r="E43" s="418">
        <v>0</v>
      </c>
      <c r="F43" s="280"/>
      <c r="G43" s="281"/>
    </row>
    <row r="44" spans="1:12" ht="17.25">
      <c r="A44" s="153"/>
      <c r="B44" s="146"/>
      <c r="C44" s="5" t="s">
        <v>218</v>
      </c>
      <c r="E44" s="279">
        <f>SUM(E40-E41-E42-E43)</f>
        <v>23.625</v>
      </c>
      <c r="F44" s="280"/>
      <c r="G44" s="281"/>
    </row>
    <row r="45" spans="1:12" ht="12" customHeight="1" thickBot="1">
      <c r="A45" s="275"/>
      <c r="B45" s="151"/>
      <c r="C45" s="151"/>
      <c r="D45" s="151"/>
      <c r="E45" s="276"/>
      <c r="F45" s="276"/>
      <c r="G45" s="152"/>
    </row>
    <row r="46" spans="1:12" ht="12" customHeight="1">
      <c r="A46" s="132"/>
      <c r="E46" s="133"/>
      <c r="F46" s="133"/>
      <c r="G46" s="134"/>
    </row>
    <row r="47" spans="1:12" ht="18" customHeight="1">
      <c r="A47" s="153"/>
      <c r="B47" s="132" t="s">
        <v>217</v>
      </c>
      <c r="E47" s="148">
        <f>VLOOKUP(F6,Compuls_Recap,4,FALSE)</f>
        <v>10.2188</v>
      </c>
      <c r="F47" s="133"/>
      <c r="G47" s="134"/>
    </row>
    <row r="48" spans="1:12" ht="18" hidden="1" customHeight="1">
      <c r="A48" s="153"/>
      <c r="B48" s="146"/>
      <c r="C48" s="167">
        <v>0</v>
      </c>
      <c r="D48" s="148"/>
      <c r="E48" s="148"/>
      <c r="F48" s="133"/>
      <c r="G48" s="134"/>
    </row>
    <row r="49" spans="1:7" ht="18" hidden="1" customHeight="1">
      <c r="A49" s="153"/>
      <c r="B49" s="146"/>
      <c r="C49" s="148"/>
      <c r="D49" s="148"/>
      <c r="E49" s="148"/>
      <c r="F49" s="133"/>
      <c r="G49" s="134"/>
    </row>
    <row r="50" spans="1:7" ht="18" customHeight="1">
      <c r="A50" s="153"/>
      <c r="B50" s="146" t="s">
        <v>412</v>
      </c>
      <c r="E50" s="148">
        <f>SUM(E44)</f>
        <v>23.625</v>
      </c>
      <c r="G50" s="134"/>
    </row>
    <row r="51" spans="1:7" ht="18" customHeight="1" thickBot="1">
      <c r="A51" s="153"/>
      <c r="B51" s="146" t="s">
        <v>135</v>
      </c>
      <c r="E51" s="148">
        <f>SUM(E47+E50)</f>
        <v>33.843800000000002</v>
      </c>
      <c r="G51" s="134"/>
    </row>
    <row r="52" spans="1:7" ht="9.75" customHeight="1">
      <c r="A52" s="269"/>
      <c r="B52" s="270"/>
      <c r="C52" s="284"/>
      <c r="D52" s="284"/>
      <c r="E52" s="271"/>
      <c r="F52" s="271"/>
      <c r="G52" s="272"/>
    </row>
    <row r="53" spans="1:7" ht="15.75" customHeight="1">
      <c r="A53" s="278" t="s">
        <v>137</v>
      </c>
      <c r="C53" s="39"/>
      <c r="D53" s="39"/>
      <c r="E53" s="279">
        <f>SUM(E51)</f>
        <v>33.843800000000002</v>
      </c>
      <c r="F53" s="133"/>
      <c r="G53" s="134"/>
    </row>
    <row r="54" spans="1:7" ht="9.75" customHeight="1" thickBot="1">
      <c r="A54" s="275"/>
      <c r="B54" s="151"/>
      <c r="C54" s="151"/>
      <c r="D54" s="151"/>
      <c r="E54" s="276"/>
      <c r="F54" s="276"/>
      <c r="G54" s="152"/>
    </row>
  </sheetData>
  <sheetProtection sheet="1" objects="1" scenarios="1"/>
  <mergeCells count="15">
    <mergeCell ref="B27:C27"/>
    <mergeCell ref="B28:C28"/>
    <mergeCell ref="B29:C29"/>
    <mergeCell ref="B21:C21"/>
    <mergeCell ref="B22:C22"/>
    <mergeCell ref="B23:C23"/>
    <mergeCell ref="B24:C24"/>
    <mergeCell ref="B25:C25"/>
    <mergeCell ref="B26:C26"/>
    <mergeCell ref="B20:C20"/>
    <mergeCell ref="B15:C15"/>
    <mergeCell ref="B16:C16"/>
    <mergeCell ref="B17:C17"/>
    <mergeCell ref="B18:C18"/>
    <mergeCell ref="B19:C19"/>
  </mergeCells>
  <conditionalFormatting sqref="E41 E43">
    <cfRule type="cellIs" dxfId="15" priority="1" stopIfTrue="1" operator="greaterThan">
      <formula>0</formula>
    </cfRule>
  </conditionalFormatting>
  <conditionalFormatting sqref="E42">
    <cfRule type="cellIs" dxfId="14" priority="2" stopIfTrue="1" operator="notEqual">
      <formula>0</formula>
    </cfRule>
  </conditionalFormatting>
  <conditionalFormatting sqref="B8">
    <cfRule type="cellIs" dxfId="13" priority="3" stopIfTrue="1" operator="equal">
      <formula>0</formula>
    </cfRule>
  </conditionalFormatting>
  <conditionalFormatting sqref="B42">
    <cfRule type="expression" dxfId="12" priority="4" stopIfTrue="1">
      <formula>ISBLANK(B42)</formula>
    </cfRule>
  </conditionalFormatting>
  <printOptions horizontalCentered="1" gridLinesSet="0"/>
  <pageMargins left="0.25" right="0.25" top="0.5" bottom="0.5" header="0" footer="0.25"/>
  <pageSetup scale="98" orientation="portrait" horizontalDpi="4294967292" verticalDpi="4294967292"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A3474D-6102-48A1-87CC-A62E6A3A02CC}">
  <sheetPr codeName="Sheet40">
    <pageSetUpPr fitToPage="1"/>
  </sheetPr>
  <dimension ref="A1:L54"/>
  <sheetViews>
    <sheetView showGridLines="0" zoomScale="75" workbookViewId="0">
      <selection activeCell="E43" sqref="E43"/>
    </sheetView>
  </sheetViews>
  <sheetFormatPr defaultColWidth="11" defaultRowHeight="15"/>
  <cols>
    <col min="1" max="1" width="16.625" style="18" customWidth="1"/>
    <col min="2" max="2" width="12.5" style="18" customWidth="1"/>
    <col min="3" max="3" width="14" style="18" customWidth="1"/>
    <col min="4" max="4" width="1.125" style="18" customWidth="1"/>
    <col min="5" max="6" width="18.375" style="18" customWidth="1"/>
    <col min="7" max="7" width="13" style="18" customWidth="1"/>
    <col min="8" max="16384" width="11" style="18"/>
  </cols>
  <sheetData>
    <row r="1" spans="1:7">
      <c r="A1" s="269"/>
      <c r="B1" s="270"/>
      <c r="C1" s="270"/>
      <c r="D1" s="270"/>
      <c r="E1" s="271"/>
      <c r="F1" s="271"/>
      <c r="G1" s="272"/>
    </row>
    <row r="2" spans="1:7" ht="22.5">
      <c r="A2" s="273" t="str">
        <f>Competition</f>
        <v>2024 NB Provincials</v>
      </c>
      <c r="E2" s="133"/>
      <c r="F2" s="133"/>
      <c r="G2" s="274" t="str">
        <f>Dates</f>
        <v>April 27-28, 2024</v>
      </c>
    </row>
    <row r="3" spans="1:7" ht="12" customHeight="1">
      <c r="A3" s="273"/>
      <c r="E3" s="133"/>
      <c r="F3" s="133"/>
      <c r="G3" s="274"/>
    </row>
    <row r="4" spans="1:7" ht="12" customHeight="1" thickBot="1">
      <c r="A4" s="275"/>
      <c r="B4" s="151"/>
      <c r="C4" s="151"/>
      <c r="D4" s="151"/>
      <c r="E4" s="276"/>
      <c r="F4" s="276"/>
      <c r="G4" s="152"/>
    </row>
    <row r="5" spans="1:7" ht="12" customHeight="1">
      <c r="A5" s="269"/>
      <c r="B5" s="270"/>
      <c r="C5" s="270"/>
      <c r="D5" s="270"/>
      <c r="E5" s="271"/>
      <c r="F5" s="271"/>
      <c r="G5" s="272"/>
    </row>
    <row r="6" spans="1:7" ht="15" customHeight="1">
      <c r="A6" s="132"/>
      <c r="E6" s="149" t="s">
        <v>88</v>
      </c>
      <c r="F6" s="282" t="s">
        <v>440</v>
      </c>
      <c r="G6" s="134"/>
    </row>
    <row r="7" spans="1:7" ht="18" customHeight="1">
      <c r="A7" s="278" t="str">
        <f>Category</f>
        <v>BI 15-17</v>
      </c>
      <c r="B7" s="21" t="str">
        <f>IF(A7="Jr. Women","Junior",IF(A7="Jr. Men","Junior","Senior"))</f>
        <v>Senior</v>
      </c>
      <c r="E7" s="149" t="s">
        <v>54</v>
      </c>
      <c r="F7" s="267" t="str">
        <f>VLOOKUP($F$6,Competitor_Info,2,FALSE)</f>
        <v>Elora Wheaton</v>
      </c>
      <c r="G7" s="134"/>
    </row>
    <row r="8" spans="1:7" ht="17.649999999999999">
      <c r="A8" s="278" t="s">
        <v>110</v>
      </c>
      <c r="B8" s="283">
        <v>2</v>
      </c>
      <c r="E8" s="149"/>
      <c r="F8" s="268" t="str">
        <f>VLOOKUP($F$6,Competitor_Info,5,FALSE)</f>
        <v>ATLK</v>
      </c>
      <c r="G8" s="134"/>
    </row>
    <row r="9" spans="1:7" ht="12" customHeight="1" thickBot="1">
      <c r="A9" s="275"/>
      <c r="B9" s="151"/>
      <c r="C9" s="151"/>
      <c r="D9" s="151"/>
      <c r="E9" s="276"/>
      <c r="F9" s="276"/>
      <c r="G9" s="152"/>
    </row>
    <row r="10" spans="1:7" ht="8.1" customHeight="1">
      <c r="A10" s="132"/>
      <c r="E10" s="133"/>
      <c r="F10" s="133"/>
      <c r="G10" s="134"/>
    </row>
    <row r="11" spans="1:7" ht="20.65">
      <c r="A11" s="135" t="s">
        <v>418</v>
      </c>
      <c r="B11" s="33"/>
      <c r="C11" s="33"/>
      <c r="D11" s="33"/>
      <c r="E11" s="3"/>
      <c r="F11" s="136"/>
      <c r="G11" s="137"/>
    </row>
    <row r="12" spans="1:7" ht="8.1" customHeight="1">
      <c r="A12" s="132"/>
      <c r="E12" s="133"/>
      <c r="F12" s="133"/>
      <c r="G12" s="134"/>
    </row>
    <row r="13" spans="1:7">
      <c r="A13" s="138"/>
      <c r="B13" s="139"/>
      <c r="C13" s="139"/>
      <c r="D13" s="140"/>
      <c r="E13" s="308" t="s">
        <v>108</v>
      </c>
      <c r="F13" s="141" t="s">
        <v>109</v>
      </c>
      <c r="G13" s="142"/>
    </row>
    <row r="14" spans="1:7">
      <c r="A14" s="143"/>
      <c r="B14" s="207"/>
      <c r="C14" s="139"/>
      <c r="D14" s="140"/>
      <c r="E14" s="309"/>
      <c r="F14" s="144"/>
      <c r="G14" s="142"/>
    </row>
    <row r="15" spans="1:7">
      <c r="A15" s="143" t="str">
        <f>IF('Competition Info.'!C12 = "","",('Competition Info.'!B12))</f>
        <v>Judge 1:</v>
      </c>
      <c r="B15" s="638" t="str">
        <f>IF('Competition Info.'!C12 = "","",('Competition Info.'!C12))</f>
        <v>Loren Dermody</v>
      </c>
      <c r="C15" s="638"/>
      <c r="D15" s="140"/>
      <c r="E15" s="372">
        <v>2.9</v>
      </c>
      <c r="F15" s="371">
        <v>2.9</v>
      </c>
      <c r="G15" s="285">
        <f>IF('Competition Info.'!C12 = "","",SUM(E15:F15))</f>
        <v>5.8</v>
      </c>
    </row>
    <row r="16" spans="1:7">
      <c r="A16" s="143" t="str">
        <f>IF('Competition Info.'!C13 = "","",('Competition Info.'!B13))</f>
        <v>Judge 2:</v>
      </c>
      <c r="B16" s="638" t="str">
        <f>IF('Competition Info.'!C13 = "","",('Competition Info.'!C13))</f>
        <v>Joanne Moser</v>
      </c>
      <c r="C16" s="638"/>
      <c r="D16" s="140"/>
      <c r="E16" s="372">
        <v>3.4</v>
      </c>
      <c r="F16" s="371">
        <v>3.6</v>
      </c>
      <c r="G16" s="285">
        <f>IF('Competition Info.'!C13 = "","",SUM(E16:F16))</f>
        <v>7</v>
      </c>
    </row>
    <row r="17" spans="1:12">
      <c r="A17" s="143" t="str">
        <f>IF('Competition Info.'!C14 = "","",('Competition Info.'!B14))</f>
        <v/>
      </c>
      <c r="B17" s="638" t="str">
        <f>IF('Competition Info.'!C14 = "","",('Competition Info.'!C14))</f>
        <v/>
      </c>
      <c r="C17" s="638"/>
      <c r="D17" s="140"/>
      <c r="E17" s="310"/>
      <c r="F17" s="295"/>
      <c r="G17" s="285" t="str">
        <f>IF('Competition Info.'!C14 = "","",SUM(E17:F17))</f>
        <v/>
      </c>
    </row>
    <row r="18" spans="1:12">
      <c r="A18" s="143" t="str">
        <f>IF('Competition Info.'!C15 = "","",('Competition Info.'!B15))</f>
        <v/>
      </c>
      <c r="B18" s="638" t="str">
        <f>IF('Competition Info.'!C15 = "","",('Competition Info.'!C15))</f>
        <v/>
      </c>
      <c r="C18" s="638"/>
      <c r="D18" s="140"/>
      <c r="E18" s="310"/>
      <c r="F18" s="295"/>
      <c r="G18" s="285" t="str">
        <f>IF('Competition Info.'!C15 = "","",SUM(E18:F18))</f>
        <v/>
      </c>
    </row>
    <row r="19" spans="1:12">
      <c r="A19" s="143" t="str">
        <f>IF('Competition Info.'!C16 = "","",('Competition Info.'!B16))</f>
        <v/>
      </c>
      <c r="B19" s="638" t="str">
        <f>IF('Competition Info.'!C16 = "","",('Competition Info.'!C16))</f>
        <v/>
      </c>
      <c r="C19" s="638"/>
      <c r="D19" s="140"/>
      <c r="E19" s="310"/>
      <c r="F19" s="295"/>
      <c r="G19" s="285" t="str">
        <f>IF('Competition Info.'!C16 = "","",SUM(E19:F19))</f>
        <v/>
      </c>
    </row>
    <row r="20" spans="1:12">
      <c r="A20" s="143" t="str">
        <f>IF('Competition Info.'!C17 = "","",('Competition Info.'!B17))</f>
        <v/>
      </c>
      <c r="B20" s="638" t="str">
        <f>IF('Competition Info.'!C17 = "","",('Competition Info.'!C17))</f>
        <v/>
      </c>
      <c r="C20" s="638"/>
      <c r="D20" s="140"/>
      <c r="E20" s="310"/>
      <c r="F20" s="295"/>
      <c r="G20" s="285" t="str">
        <f>IF('Competition Info.'!C17 = "","",SUM(E20:F20))</f>
        <v/>
      </c>
    </row>
    <row r="21" spans="1:12">
      <c r="A21" s="143" t="str">
        <f>IF('Competition Info.'!C18 = "","",('Competition Info.'!B18))</f>
        <v/>
      </c>
      <c r="B21" s="638" t="str">
        <f>IF('Competition Info.'!C18 = "","",('Competition Info.'!C18))</f>
        <v/>
      </c>
      <c r="C21" s="638"/>
      <c r="D21" s="140"/>
      <c r="E21" s="310"/>
      <c r="F21" s="295"/>
      <c r="G21" s="285" t="str">
        <f>IF('Competition Info.'!C18 = "","",SUM(E21:F21))</f>
        <v/>
      </c>
    </row>
    <row r="22" spans="1:12">
      <c r="A22" s="143" t="str">
        <f>IF('Competition Info.'!C19 = "","",('Competition Info.'!B19))</f>
        <v/>
      </c>
      <c r="B22" s="638" t="str">
        <f>IF('Competition Info.'!C19 = "","",('Competition Info.'!C19))</f>
        <v/>
      </c>
      <c r="C22" s="638"/>
      <c r="D22" s="140"/>
      <c r="E22" s="372"/>
      <c r="F22" s="371"/>
      <c r="G22" s="285" t="str">
        <f>IF('Competition Info.'!C19 = "","",SUM(E22:F22))</f>
        <v/>
      </c>
    </row>
    <row r="23" spans="1:12">
      <c r="A23" s="143" t="str">
        <f>IF('Competition Info.'!C20 = "","",('Competition Info.'!B20))</f>
        <v/>
      </c>
      <c r="B23" s="638" t="str">
        <f>IF('Competition Info.'!C20 = "","",('Competition Info.'!C20))</f>
        <v/>
      </c>
      <c r="C23" s="638"/>
      <c r="D23" s="140"/>
      <c r="E23" s="310"/>
      <c r="F23" s="295"/>
      <c r="G23" s="285" t="str">
        <f>IF('Competition Info.'!C20 = "","",SUM(E23:F23))</f>
        <v/>
      </c>
    </row>
    <row r="24" spans="1:12">
      <c r="A24" s="143" t="str">
        <f>IF('Competition Info.'!C21 = "","",('Competition Info.'!B21))</f>
        <v/>
      </c>
      <c r="B24" s="638" t="str">
        <f>IF('Competition Info.'!C21 = "","",('Competition Info.'!C21))</f>
        <v/>
      </c>
      <c r="C24" s="638"/>
      <c r="D24" s="140"/>
      <c r="E24" s="310"/>
      <c r="F24" s="295"/>
      <c r="G24" s="285" t="str">
        <f>IF('Competition Info.'!C21 = "","",SUM(E24:F24))</f>
        <v/>
      </c>
    </row>
    <row r="25" spans="1:12">
      <c r="A25" s="143" t="str">
        <f>IF('Competition Info.'!C22 = "","",('Competition Info.'!B22))</f>
        <v/>
      </c>
      <c r="B25" s="638" t="str">
        <f>IF('Competition Info.'!C22 = "","",('Competition Info.'!C22))</f>
        <v/>
      </c>
      <c r="C25" s="638"/>
      <c r="D25" s="140"/>
      <c r="E25" s="310"/>
      <c r="F25" s="295"/>
      <c r="G25" s="285" t="str">
        <f>IF('Competition Info.'!C22 = "","",SUM(E25:F25))</f>
        <v/>
      </c>
    </row>
    <row r="26" spans="1:12">
      <c r="A26" s="143" t="str">
        <f>IF('Competition Info.'!C23 = "","",('Competition Info.'!B23))</f>
        <v/>
      </c>
      <c r="B26" s="638" t="str">
        <f>IF('Competition Info.'!C23 = "","",('Competition Info.'!C23))</f>
        <v/>
      </c>
      <c r="C26" s="638"/>
      <c r="D26" s="140"/>
      <c r="E26" s="310"/>
      <c r="F26" s="295"/>
      <c r="G26" s="285" t="str">
        <f>IF('Competition Info.'!C23 = "","",SUM(E26:F26))</f>
        <v/>
      </c>
    </row>
    <row r="27" spans="1:12">
      <c r="A27" s="143" t="str">
        <f>IF('Competition Info.'!C24 = "","",('Competition Info.'!B24))</f>
        <v/>
      </c>
      <c r="B27" s="638" t="str">
        <f>IF('Competition Info.'!C24 = "","",('Competition Info.'!C24))</f>
        <v/>
      </c>
      <c r="C27" s="638"/>
      <c r="D27" s="140"/>
      <c r="E27" s="310"/>
      <c r="F27" s="295"/>
      <c r="G27" s="285" t="str">
        <f>IF('Competition Info.'!C24 = "","",SUM(E27:F27))</f>
        <v/>
      </c>
    </row>
    <row r="28" spans="1:12">
      <c r="A28" s="143" t="str">
        <f>IF('Competition Info.'!C25 = "","",('Competition Info.'!B25))</f>
        <v/>
      </c>
      <c r="B28" s="638" t="str">
        <f>IF('Competition Info.'!C25 = "","",('Competition Info.'!C25))</f>
        <v/>
      </c>
      <c r="C28" s="638"/>
      <c r="D28" s="140"/>
      <c r="E28" s="310"/>
      <c r="F28" s="295"/>
      <c r="G28" s="285" t="str">
        <f>IF('Competition Info.'!C25 = "","",SUM(E28:F28))</f>
        <v/>
      </c>
    </row>
    <row r="29" spans="1:12">
      <c r="A29" s="143" t="str">
        <f>IF('Competition Info.'!C26 = "","",('Competition Info.'!B26))</f>
        <v/>
      </c>
      <c r="B29" s="638" t="str">
        <f>IF('Competition Info.'!C26 = "","",('Competition Info.'!C26))</f>
        <v/>
      </c>
      <c r="C29" s="638"/>
      <c r="D29" s="140"/>
      <c r="E29" s="310"/>
      <c r="F29" s="295"/>
      <c r="G29" s="285" t="str">
        <f>IF('Competition Info.'!C26 = "","",SUM(E29:F29))</f>
        <v/>
      </c>
    </row>
    <row r="30" spans="1:12" ht="12" customHeight="1">
      <c r="A30" s="132"/>
      <c r="E30" s="133"/>
      <c r="F30" s="133"/>
      <c r="G30" s="134"/>
    </row>
    <row r="31" spans="1:12">
      <c r="A31" s="132"/>
      <c r="B31" s="146"/>
      <c r="C31" s="5" t="s">
        <v>112</v>
      </c>
      <c r="D31" s="421"/>
      <c r="E31" s="413">
        <f>SUM(E15:E29)</f>
        <v>6.3</v>
      </c>
      <c r="F31" s="414">
        <f>SUM(F15:F29)</f>
        <v>6.5</v>
      </c>
      <c r="G31" s="134"/>
    </row>
    <row r="32" spans="1:12">
      <c r="A32" s="132"/>
      <c r="B32" s="146"/>
      <c r="C32" s="5" t="s">
        <v>113</v>
      </c>
      <c r="D32" s="421"/>
      <c r="E32" s="413">
        <f>IF(COUNTA(E15:E29)&gt;4,MAX(E15:E29),0)</f>
        <v>0</v>
      </c>
      <c r="F32" s="414">
        <f>IF(COUNTA(F15:F29)&gt;4,MAX(F15:F29),0)</f>
        <v>0</v>
      </c>
      <c r="G32" s="208"/>
      <c r="H32" s="133"/>
      <c r="I32" s="133"/>
      <c r="J32" s="133"/>
      <c r="K32" s="133"/>
      <c r="L32" s="133"/>
    </row>
    <row r="33" spans="1:12">
      <c r="A33" s="132"/>
      <c r="B33" s="146"/>
      <c r="C33" s="5" t="s">
        <v>114</v>
      </c>
      <c r="D33" s="421"/>
      <c r="E33" s="413">
        <f>IF(COUNTA(E15:E29)&gt;4,MIN(E15:E29),0)</f>
        <v>0</v>
      </c>
      <c r="F33" s="414">
        <f>IF(COUNTA(F15:F29)&gt;4,MIN(F15:F29),0)</f>
        <v>0</v>
      </c>
      <c r="G33" s="208"/>
      <c r="H33" s="133"/>
      <c r="I33" s="133"/>
      <c r="J33" s="133"/>
      <c r="K33" s="133"/>
      <c r="L33" s="133"/>
    </row>
    <row r="34" spans="1:12">
      <c r="A34" s="132"/>
      <c r="B34" s="146"/>
      <c r="C34" s="5" t="s">
        <v>115</v>
      </c>
      <c r="D34" s="421"/>
      <c r="E34" s="413">
        <f>SUM(E31-E32-E33)</f>
        <v>6.3</v>
      </c>
      <c r="F34" s="414">
        <f>SUM(F31-F32-F33)</f>
        <v>6.5</v>
      </c>
      <c r="G34" s="208"/>
      <c r="H34" s="133"/>
      <c r="I34" s="133"/>
      <c r="J34" s="133"/>
      <c r="K34" s="133"/>
      <c r="L34" s="133"/>
    </row>
    <row r="35" spans="1:12" ht="12" customHeight="1">
      <c r="A35" s="209"/>
      <c r="B35" s="157"/>
      <c r="C35" s="157"/>
      <c r="D35" s="157"/>
      <c r="E35" s="210"/>
      <c r="F35" s="210"/>
      <c r="G35" s="211"/>
    </row>
    <row r="36" spans="1:12" ht="8.1" customHeight="1">
      <c r="A36" s="132"/>
      <c r="E36" s="133"/>
      <c r="F36" s="133"/>
      <c r="G36" s="134"/>
    </row>
    <row r="37" spans="1:12">
      <c r="A37" s="132"/>
      <c r="B37" s="146"/>
      <c r="C37" s="5" t="s">
        <v>116</v>
      </c>
      <c r="E37" s="415">
        <f>SUM(E34:F34)</f>
        <v>12.8</v>
      </c>
      <c r="F37" s="133"/>
      <c r="G37" s="134"/>
    </row>
    <row r="38" spans="1:12">
      <c r="A38" s="132"/>
      <c r="B38" s="146"/>
      <c r="C38" s="5" t="s">
        <v>95</v>
      </c>
      <c r="E38" s="148">
        <f>IF(COUNTA(E15:E29)&gt;4,ROUND(E37/(COUNTA(E15:E29)-2),4),ROUND(E37/(COUNTA(E15:E29)),4))</f>
        <v>6.4</v>
      </c>
      <c r="F38" s="133"/>
      <c r="G38" s="134"/>
    </row>
    <row r="39" spans="1:12" ht="8.1" customHeight="1" thickBot="1">
      <c r="A39" s="275"/>
      <c r="B39" s="151"/>
      <c r="C39" s="151"/>
      <c r="D39" s="151"/>
      <c r="E39" s="276"/>
      <c r="F39" s="276"/>
      <c r="G39" s="152"/>
    </row>
    <row r="40" spans="1:12" ht="17.25">
      <c r="A40" s="153"/>
      <c r="B40" s="146"/>
      <c r="C40" s="5" t="s">
        <v>117</v>
      </c>
      <c r="E40" s="148">
        <f>ROUND(SUM(E38)*3.75,4)</f>
        <v>24</v>
      </c>
      <c r="F40" s="280"/>
      <c r="G40" s="281"/>
    </row>
    <row r="41" spans="1:12" ht="17.25">
      <c r="A41" s="153"/>
      <c r="B41" s="146"/>
      <c r="C41" s="5" t="s">
        <v>118</v>
      </c>
      <c r="E41" s="415">
        <f>IF(B8=0,0,IF(B7="Junior",IF(B8&gt;2.1,4,IF(B8&lt;1.2,4,0)),IF(B8&gt;2.4,4,IF(B8&lt;1.5,4,0))))</f>
        <v>0</v>
      </c>
      <c r="F41" s="280"/>
      <c r="G41" s="281"/>
    </row>
    <row r="42" spans="1:12" ht="17.25">
      <c r="A42" s="423" t="s">
        <v>273</v>
      </c>
      <c r="B42" s="473">
        <v>4</v>
      </c>
      <c r="C42" s="5" t="s">
        <v>257</v>
      </c>
      <c r="E42" s="415">
        <f>B42*0.75</f>
        <v>3</v>
      </c>
      <c r="F42" s="482">
        <f>SUM(E41:E43)</f>
        <v>3</v>
      </c>
      <c r="G42" s="281"/>
    </row>
    <row r="43" spans="1:12" ht="17.25">
      <c r="A43" s="153"/>
      <c r="B43" s="146"/>
      <c r="C43" s="5" t="s">
        <v>119</v>
      </c>
      <c r="E43" s="418">
        <v>0</v>
      </c>
      <c r="F43" s="280"/>
      <c r="G43" s="281"/>
    </row>
    <row r="44" spans="1:12" ht="17.25">
      <c r="A44" s="153"/>
      <c r="B44" s="146"/>
      <c r="C44" s="5" t="s">
        <v>218</v>
      </c>
      <c r="E44" s="279">
        <f>SUM(E40-E41-E42-E43)</f>
        <v>21</v>
      </c>
      <c r="F44" s="280"/>
      <c r="G44" s="281"/>
    </row>
    <row r="45" spans="1:12" ht="12" customHeight="1" thickBot="1">
      <c r="A45" s="275"/>
      <c r="B45" s="151"/>
      <c r="C45" s="151"/>
      <c r="D45" s="151"/>
      <c r="E45" s="276"/>
      <c r="F45" s="276"/>
      <c r="G45" s="152"/>
    </row>
    <row r="46" spans="1:12" ht="12" customHeight="1">
      <c r="A46" s="132"/>
      <c r="E46" s="133"/>
      <c r="F46" s="133"/>
      <c r="G46" s="134"/>
    </row>
    <row r="47" spans="1:12" ht="18" customHeight="1">
      <c r="A47" s="153"/>
      <c r="B47" s="132" t="s">
        <v>217</v>
      </c>
      <c r="E47" s="148">
        <f>VLOOKUP(F6,Compuls_Recap,4,FALSE)</f>
        <v>12.5313</v>
      </c>
      <c r="F47" s="133"/>
      <c r="G47" s="134"/>
    </row>
    <row r="48" spans="1:12" ht="18" hidden="1" customHeight="1">
      <c r="A48" s="153"/>
      <c r="B48" s="146"/>
      <c r="C48" s="167">
        <v>0</v>
      </c>
      <c r="D48" s="148"/>
      <c r="E48" s="148"/>
      <c r="F48" s="133"/>
      <c r="G48" s="134"/>
    </row>
    <row r="49" spans="1:7" ht="18" hidden="1" customHeight="1">
      <c r="A49" s="153"/>
      <c r="B49" s="146"/>
      <c r="C49" s="148"/>
      <c r="D49" s="148"/>
      <c r="E49" s="148"/>
      <c r="F49" s="133"/>
      <c r="G49" s="134"/>
    </row>
    <row r="50" spans="1:7" ht="18" customHeight="1">
      <c r="A50" s="153"/>
      <c r="B50" s="146" t="s">
        <v>412</v>
      </c>
      <c r="E50" s="148">
        <f>SUM(E44)</f>
        <v>21</v>
      </c>
      <c r="G50" s="134"/>
    </row>
    <row r="51" spans="1:7" ht="18" customHeight="1" thickBot="1">
      <c r="A51" s="153"/>
      <c r="B51" s="146" t="s">
        <v>135</v>
      </c>
      <c r="E51" s="148">
        <f>SUM(E47+E50)</f>
        <v>33.531300000000002</v>
      </c>
      <c r="G51" s="134"/>
    </row>
    <row r="52" spans="1:7" ht="9.75" customHeight="1">
      <c r="A52" s="269"/>
      <c r="B52" s="270"/>
      <c r="C52" s="284"/>
      <c r="D52" s="284"/>
      <c r="E52" s="271"/>
      <c r="F52" s="271"/>
      <c r="G52" s="272"/>
    </row>
    <row r="53" spans="1:7" ht="15.75" customHeight="1">
      <c r="A53" s="278" t="s">
        <v>137</v>
      </c>
      <c r="C53" s="39"/>
      <c r="D53" s="39"/>
      <c r="E53" s="279">
        <f>SUM(E51)</f>
        <v>33.531300000000002</v>
      </c>
      <c r="F53" s="133"/>
      <c r="G53" s="134"/>
    </row>
    <row r="54" spans="1:7" ht="9.75" customHeight="1" thickBot="1">
      <c r="A54" s="275"/>
      <c r="B54" s="151"/>
      <c r="C54" s="151"/>
      <c r="D54" s="151"/>
      <c r="E54" s="276"/>
      <c r="F54" s="276"/>
      <c r="G54" s="152"/>
    </row>
  </sheetData>
  <sheetProtection sheet="1" objects="1" scenarios="1"/>
  <mergeCells count="15">
    <mergeCell ref="B27:C27"/>
    <mergeCell ref="B28:C28"/>
    <mergeCell ref="B29:C29"/>
    <mergeCell ref="B21:C21"/>
    <mergeCell ref="B22:C22"/>
    <mergeCell ref="B23:C23"/>
    <mergeCell ref="B24:C24"/>
    <mergeCell ref="B25:C25"/>
    <mergeCell ref="B26:C26"/>
    <mergeCell ref="B20:C20"/>
    <mergeCell ref="B15:C15"/>
    <mergeCell ref="B16:C16"/>
    <mergeCell ref="B17:C17"/>
    <mergeCell ref="B18:C18"/>
    <mergeCell ref="B19:C19"/>
  </mergeCells>
  <conditionalFormatting sqref="E41 E43">
    <cfRule type="cellIs" dxfId="11" priority="1" stopIfTrue="1" operator="greaterThan">
      <formula>0</formula>
    </cfRule>
  </conditionalFormatting>
  <conditionalFormatting sqref="E42">
    <cfRule type="cellIs" dxfId="10" priority="2" stopIfTrue="1" operator="notEqual">
      <formula>0</formula>
    </cfRule>
  </conditionalFormatting>
  <conditionalFormatting sqref="B8">
    <cfRule type="cellIs" dxfId="9" priority="3" stopIfTrue="1" operator="equal">
      <formula>0</formula>
    </cfRule>
  </conditionalFormatting>
  <conditionalFormatting sqref="B42">
    <cfRule type="expression" dxfId="8" priority="4" stopIfTrue="1">
      <formula>ISBLANK(B42)</formula>
    </cfRule>
  </conditionalFormatting>
  <printOptions horizontalCentered="1" gridLinesSet="0"/>
  <pageMargins left="0.25" right="0.25" top="0.5" bottom="0.5" header="0" footer="0.25"/>
  <pageSetup scale="98" orientation="portrait" horizontalDpi="4294967292" verticalDpi="4294967292"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0346CC-62A5-43BB-9FE5-90A4BE854F67}">
  <sheetPr codeName="Sheet39">
    <pageSetUpPr fitToPage="1"/>
  </sheetPr>
  <dimension ref="A1:L54"/>
  <sheetViews>
    <sheetView showGridLines="0" zoomScale="75" workbookViewId="0">
      <selection activeCell="E43" sqref="E43"/>
    </sheetView>
  </sheetViews>
  <sheetFormatPr defaultColWidth="11" defaultRowHeight="15"/>
  <cols>
    <col min="1" max="1" width="16.625" style="18" customWidth="1"/>
    <col min="2" max="2" width="12.5" style="18" customWidth="1"/>
    <col min="3" max="3" width="14" style="18" customWidth="1"/>
    <col min="4" max="4" width="1.125" style="18" customWidth="1"/>
    <col min="5" max="6" width="18.375" style="18" customWidth="1"/>
    <col min="7" max="7" width="13" style="18" customWidth="1"/>
    <col min="8" max="16384" width="11" style="18"/>
  </cols>
  <sheetData>
    <row r="1" spans="1:7">
      <c r="A1" s="269"/>
      <c r="B1" s="270"/>
      <c r="C1" s="270"/>
      <c r="D1" s="270"/>
      <c r="E1" s="271"/>
      <c r="F1" s="271"/>
      <c r="G1" s="272"/>
    </row>
    <row r="2" spans="1:7" ht="22.5">
      <c r="A2" s="273" t="str">
        <f>Competition</f>
        <v>2024 NB Provincials</v>
      </c>
      <c r="E2" s="133"/>
      <c r="F2" s="133"/>
      <c r="G2" s="274" t="str">
        <f>Dates</f>
        <v>April 27-28, 2024</v>
      </c>
    </row>
    <row r="3" spans="1:7" ht="12" customHeight="1">
      <c r="A3" s="273"/>
      <c r="E3" s="133"/>
      <c r="F3" s="133"/>
      <c r="G3" s="274"/>
    </row>
    <row r="4" spans="1:7" ht="12" customHeight="1" thickBot="1">
      <c r="A4" s="275"/>
      <c r="B4" s="151"/>
      <c r="C4" s="151"/>
      <c r="D4" s="151"/>
      <c r="E4" s="276"/>
      <c r="F4" s="276"/>
      <c r="G4" s="152"/>
    </row>
    <row r="5" spans="1:7" ht="12" customHeight="1">
      <c r="A5" s="269"/>
      <c r="B5" s="270"/>
      <c r="C5" s="270"/>
      <c r="D5" s="270"/>
      <c r="E5" s="271"/>
      <c r="F5" s="271"/>
      <c r="G5" s="272"/>
    </row>
    <row r="6" spans="1:7" ht="15" customHeight="1">
      <c r="A6" s="132"/>
      <c r="E6" s="149" t="s">
        <v>88</v>
      </c>
      <c r="F6" s="282" t="s">
        <v>442</v>
      </c>
      <c r="G6" s="134"/>
    </row>
    <row r="7" spans="1:7" ht="18" customHeight="1">
      <c r="A7" s="278" t="str">
        <f>Category</f>
        <v>BI 15-17</v>
      </c>
      <c r="B7" s="21" t="str">
        <f>IF(A7="Jr. Women","Junior",IF(A7="Jr. Men","Junior","Senior"))</f>
        <v>Senior</v>
      </c>
      <c r="E7" s="149" t="s">
        <v>54</v>
      </c>
      <c r="F7" s="267" t="str">
        <f>VLOOKUP($F$6,Competitor_Info,2,FALSE)</f>
        <v>Janie Ouellette</v>
      </c>
      <c r="G7" s="134"/>
    </row>
    <row r="8" spans="1:7" ht="17.649999999999999">
      <c r="A8" s="278" t="s">
        <v>110</v>
      </c>
      <c r="B8" s="283">
        <v>2.02</v>
      </c>
      <c r="E8" s="149"/>
      <c r="F8" s="268" t="str">
        <f>VLOOKUP($F$6,Competitor_Info,5,FALSE)</f>
        <v>ATLK</v>
      </c>
      <c r="G8" s="134"/>
    </row>
    <row r="9" spans="1:7" ht="12" customHeight="1" thickBot="1">
      <c r="A9" s="275"/>
      <c r="B9" s="151"/>
      <c r="C9" s="151"/>
      <c r="D9" s="151"/>
      <c r="E9" s="276"/>
      <c r="F9" s="276"/>
      <c r="G9" s="152"/>
    </row>
    <row r="10" spans="1:7" ht="8.1" customHeight="1">
      <c r="A10" s="132"/>
      <c r="E10" s="133"/>
      <c r="F10" s="133"/>
      <c r="G10" s="134"/>
    </row>
    <row r="11" spans="1:7" ht="20.65">
      <c r="A11" s="135" t="s">
        <v>418</v>
      </c>
      <c r="B11" s="33"/>
      <c r="C11" s="33"/>
      <c r="D11" s="33"/>
      <c r="E11" s="3"/>
      <c r="F11" s="136"/>
      <c r="G11" s="137"/>
    </row>
    <row r="12" spans="1:7" ht="8.1" customHeight="1">
      <c r="A12" s="132"/>
      <c r="E12" s="133"/>
      <c r="F12" s="133"/>
      <c r="G12" s="134"/>
    </row>
    <row r="13" spans="1:7">
      <c r="A13" s="138"/>
      <c r="B13" s="139"/>
      <c r="C13" s="139"/>
      <c r="D13" s="140"/>
      <c r="E13" s="308" t="s">
        <v>108</v>
      </c>
      <c r="F13" s="141" t="s">
        <v>109</v>
      </c>
      <c r="G13" s="142"/>
    </row>
    <row r="14" spans="1:7">
      <c r="A14" s="143"/>
      <c r="B14" s="207"/>
      <c r="C14" s="139"/>
      <c r="D14" s="140"/>
      <c r="E14" s="309"/>
      <c r="F14" s="144"/>
      <c r="G14" s="142"/>
    </row>
    <row r="15" spans="1:7">
      <c r="A15" s="143" t="str">
        <f>IF('Competition Info.'!C12 = "","",('Competition Info.'!B12))</f>
        <v>Judge 1:</v>
      </c>
      <c r="B15" s="638" t="str">
        <f>IF('Competition Info.'!C12 = "","",('Competition Info.'!C12))</f>
        <v>Loren Dermody</v>
      </c>
      <c r="C15" s="638"/>
      <c r="D15" s="140"/>
      <c r="E15" s="372">
        <v>3.1</v>
      </c>
      <c r="F15" s="371">
        <v>3.2</v>
      </c>
      <c r="G15" s="285">
        <f>IF('Competition Info.'!C12 = "","",SUM(E15:F15))</f>
        <v>6.3000000000000007</v>
      </c>
    </row>
    <row r="16" spans="1:7">
      <c r="A16" s="143" t="str">
        <f>IF('Competition Info.'!C13 = "","",('Competition Info.'!B13))</f>
        <v>Judge 2:</v>
      </c>
      <c r="B16" s="638" t="str">
        <f>IF('Competition Info.'!C13 = "","",('Competition Info.'!C13))</f>
        <v>Joanne Moser</v>
      </c>
      <c r="C16" s="638"/>
      <c r="D16" s="140"/>
      <c r="E16" s="372">
        <v>4</v>
      </c>
      <c r="F16" s="371">
        <v>4.2</v>
      </c>
      <c r="G16" s="285">
        <f>IF('Competition Info.'!C13 = "","",SUM(E16:F16))</f>
        <v>8.1999999999999993</v>
      </c>
    </row>
    <row r="17" spans="1:12">
      <c r="A17" s="143" t="str">
        <f>IF('Competition Info.'!C14 = "","",('Competition Info.'!B14))</f>
        <v/>
      </c>
      <c r="B17" s="638" t="str">
        <f>IF('Competition Info.'!C14 = "","",('Competition Info.'!C14))</f>
        <v/>
      </c>
      <c r="C17" s="638"/>
      <c r="D17" s="140"/>
      <c r="E17" s="310"/>
      <c r="F17" s="295"/>
      <c r="G17" s="285" t="str">
        <f>IF('Competition Info.'!C14 = "","",SUM(E17:F17))</f>
        <v/>
      </c>
    </row>
    <row r="18" spans="1:12">
      <c r="A18" s="143" t="str">
        <f>IF('Competition Info.'!C15 = "","",('Competition Info.'!B15))</f>
        <v/>
      </c>
      <c r="B18" s="638" t="str">
        <f>IF('Competition Info.'!C15 = "","",('Competition Info.'!C15))</f>
        <v/>
      </c>
      <c r="C18" s="638"/>
      <c r="D18" s="140"/>
      <c r="E18" s="310"/>
      <c r="F18" s="295"/>
      <c r="G18" s="285" t="str">
        <f>IF('Competition Info.'!C15 = "","",SUM(E18:F18))</f>
        <v/>
      </c>
    </row>
    <row r="19" spans="1:12">
      <c r="A19" s="143" t="str">
        <f>IF('Competition Info.'!C16 = "","",('Competition Info.'!B16))</f>
        <v/>
      </c>
      <c r="B19" s="638" t="str">
        <f>IF('Competition Info.'!C16 = "","",('Competition Info.'!C16))</f>
        <v/>
      </c>
      <c r="C19" s="638"/>
      <c r="D19" s="140"/>
      <c r="E19" s="310"/>
      <c r="F19" s="295"/>
      <c r="G19" s="285" t="str">
        <f>IF('Competition Info.'!C16 = "","",SUM(E19:F19))</f>
        <v/>
      </c>
    </row>
    <row r="20" spans="1:12">
      <c r="A20" s="143" t="str">
        <f>IF('Competition Info.'!C17 = "","",('Competition Info.'!B17))</f>
        <v/>
      </c>
      <c r="B20" s="638" t="str">
        <f>IF('Competition Info.'!C17 = "","",('Competition Info.'!C17))</f>
        <v/>
      </c>
      <c r="C20" s="638"/>
      <c r="D20" s="140"/>
      <c r="E20" s="310"/>
      <c r="F20" s="295"/>
      <c r="G20" s="285" t="str">
        <f>IF('Competition Info.'!C17 = "","",SUM(E20:F20))</f>
        <v/>
      </c>
    </row>
    <row r="21" spans="1:12">
      <c r="A21" s="143" t="str">
        <f>IF('Competition Info.'!C18 = "","",('Competition Info.'!B18))</f>
        <v/>
      </c>
      <c r="B21" s="638" t="str">
        <f>IF('Competition Info.'!C18 = "","",('Competition Info.'!C18))</f>
        <v/>
      </c>
      <c r="C21" s="638"/>
      <c r="D21" s="140"/>
      <c r="E21" s="310"/>
      <c r="F21" s="295"/>
      <c r="G21" s="285" t="str">
        <f>IF('Competition Info.'!C18 = "","",SUM(E21:F21))</f>
        <v/>
      </c>
    </row>
    <row r="22" spans="1:12">
      <c r="A22" s="143" t="str">
        <f>IF('Competition Info.'!C19 = "","",('Competition Info.'!B19))</f>
        <v/>
      </c>
      <c r="B22" s="638" t="str">
        <f>IF('Competition Info.'!C19 = "","",('Competition Info.'!C19))</f>
        <v/>
      </c>
      <c r="C22" s="638"/>
      <c r="D22" s="140"/>
      <c r="E22" s="372"/>
      <c r="F22" s="371"/>
      <c r="G22" s="285" t="str">
        <f>IF('Competition Info.'!C19 = "","",SUM(E22:F22))</f>
        <v/>
      </c>
    </row>
    <row r="23" spans="1:12">
      <c r="A23" s="143" t="str">
        <f>IF('Competition Info.'!C20 = "","",('Competition Info.'!B20))</f>
        <v/>
      </c>
      <c r="B23" s="638" t="str">
        <f>IF('Competition Info.'!C20 = "","",('Competition Info.'!C20))</f>
        <v/>
      </c>
      <c r="C23" s="638"/>
      <c r="D23" s="140"/>
      <c r="E23" s="310"/>
      <c r="F23" s="295"/>
      <c r="G23" s="285" t="str">
        <f>IF('Competition Info.'!C20 = "","",SUM(E23:F23))</f>
        <v/>
      </c>
    </row>
    <row r="24" spans="1:12">
      <c r="A24" s="143" t="str">
        <f>IF('Competition Info.'!C21 = "","",('Competition Info.'!B21))</f>
        <v/>
      </c>
      <c r="B24" s="638" t="str">
        <f>IF('Competition Info.'!C21 = "","",('Competition Info.'!C21))</f>
        <v/>
      </c>
      <c r="C24" s="638"/>
      <c r="D24" s="140"/>
      <c r="E24" s="310"/>
      <c r="F24" s="295"/>
      <c r="G24" s="285" t="str">
        <f>IF('Competition Info.'!C21 = "","",SUM(E24:F24))</f>
        <v/>
      </c>
    </row>
    <row r="25" spans="1:12">
      <c r="A25" s="143" t="str">
        <f>IF('Competition Info.'!C22 = "","",('Competition Info.'!B22))</f>
        <v/>
      </c>
      <c r="B25" s="638" t="str">
        <f>IF('Competition Info.'!C22 = "","",('Competition Info.'!C22))</f>
        <v/>
      </c>
      <c r="C25" s="638"/>
      <c r="D25" s="140"/>
      <c r="E25" s="310"/>
      <c r="F25" s="295"/>
      <c r="G25" s="285" t="str">
        <f>IF('Competition Info.'!C22 = "","",SUM(E25:F25))</f>
        <v/>
      </c>
    </row>
    <row r="26" spans="1:12">
      <c r="A26" s="143" t="str">
        <f>IF('Competition Info.'!C23 = "","",('Competition Info.'!B23))</f>
        <v/>
      </c>
      <c r="B26" s="638" t="str">
        <f>IF('Competition Info.'!C23 = "","",('Competition Info.'!C23))</f>
        <v/>
      </c>
      <c r="C26" s="638"/>
      <c r="D26" s="140"/>
      <c r="E26" s="310"/>
      <c r="F26" s="295"/>
      <c r="G26" s="285" t="str">
        <f>IF('Competition Info.'!C23 = "","",SUM(E26:F26))</f>
        <v/>
      </c>
    </row>
    <row r="27" spans="1:12">
      <c r="A27" s="143" t="str">
        <f>IF('Competition Info.'!C24 = "","",('Competition Info.'!B24))</f>
        <v/>
      </c>
      <c r="B27" s="638" t="str">
        <f>IF('Competition Info.'!C24 = "","",('Competition Info.'!C24))</f>
        <v/>
      </c>
      <c r="C27" s="638"/>
      <c r="D27" s="140"/>
      <c r="E27" s="310"/>
      <c r="F27" s="295"/>
      <c r="G27" s="285" t="str">
        <f>IF('Competition Info.'!C24 = "","",SUM(E27:F27))</f>
        <v/>
      </c>
    </row>
    <row r="28" spans="1:12">
      <c r="A28" s="143" t="str">
        <f>IF('Competition Info.'!C25 = "","",('Competition Info.'!B25))</f>
        <v/>
      </c>
      <c r="B28" s="638" t="str">
        <f>IF('Competition Info.'!C25 = "","",('Competition Info.'!C25))</f>
        <v/>
      </c>
      <c r="C28" s="638"/>
      <c r="D28" s="140"/>
      <c r="E28" s="310"/>
      <c r="F28" s="295"/>
      <c r="G28" s="285" t="str">
        <f>IF('Competition Info.'!C25 = "","",SUM(E28:F28))</f>
        <v/>
      </c>
    </row>
    <row r="29" spans="1:12">
      <c r="A29" s="143" t="str">
        <f>IF('Competition Info.'!C26 = "","",('Competition Info.'!B26))</f>
        <v/>
      </c>
      <c r="B29" s="638" t="str">
        <f>IF('Competition Info.'!C26 = "","",('Competition Info.'!C26))</f>
        <v/>
      </c>
      <c r="C29" s="638"/>
      <c r="D29" s="140"/>
      <c r="E29" s="310"/>
      <c r="F29" s="295"/>
      <c r="G29" s="285" t="str">
        <f>IF('Competition Info.'!C26 = "","",SUM(E29:F29))</f>
        <v/>
      </c>
    </row>
    <row r="30" spans="1:12" ht="12" customHeight="1">
      <c r="A30" s="132"/>
      <c r="E30" s="133"/>
      <c r="F30" s="133"/>
      <c r="G30" s="134"/>
    </row>
    <row r="31" spans="1:12">
      <c r="A31" s="132"/>
      <c r="B31" s="146"/>
      <c r="C31" s="5" t="s">
        <v>112</v>
      </c>
      <c r="D31" s="421"/>
      <c r="E31" s="413">
        <f>SUM(E15:E29)</f>
        <v>7.1</v>
      </c>
      <c r="F31" s="414">
        <f>SUM(F15:F29)</f>
        <v>7.4</v>
      </c>
      <c r="G31" s="134"/>
    </row>
    <row r="32" spans="1:12">
      <c r="A32" s="132"/>
      <c r="B32" s="146"/>
      <c r="C32" s="5" t="s">
        <v>113</v>
      </c>
      <c r="D32" s="421"/>
      <c r="E32" s="413">
        <f>IF(COUNTA(E15:E29)&gt;4,MAX(E15:E29),0)</f>
        <v>0</v>
      </c>
      <c r="F32" s="414">
        <f>IF(COUNTA(F15:F29)&gt;4,MAX(F15:F29),0)</f>
        <v>0</v>
      </c>
      <c r="G32" s="208"/>
      <c r="H32" s="133"/>
      <c r="I32" s="133"/>
      <c r="J32" s="133"/>
      <c r="K32" s="133"/>
      <c r="L32" s="133"/>
    </row>
    <row r="33" spans="1:12">
      <c r="A33" s="132"/>
      <c r="B33" s="146"/>
      <c r="C33" s="5" t="s">
        <v>114</v>
      </c>
      <c r="D33" s="421"/>
      <c r="E33" s="413">
        <f>IF(COUNTA(E15:E29)&gt;4,MIN(E15:E29),0)</f>
        <v>0</v>
      </c>
      <c r="F33" s="414">
        <f>IF(COUNTA(F15:F29)&gt;4,MIN(F15:F29),0)</f>
        <v>0</v>
      </c>
      <c r="G33" s="208"/>
      <c r="H33" s="133"/>
      <c r="I33" s="133"/>
      <c r="J33" s="133"/>
      <c r="K33" s="133"/>
      <c r="L33" s="133"/>
    </row>
    <row r="34" spans="1:12">
      <c r="A34" s="132"/>
      <c r="B34" s="146"/>
      <c r="C34" s="5" t="s">
        <v>115</v>
      </c>
      <c r="D34" s="421"/>
      <c r="E34" s="413">
        <f>SUM(E31-E32-E33)</f>
        <v>7.1</v>
      </c>
      <c r="F34" s="414">
        <f>SUM(F31-F32-F33)</f>
        <v>7.4</v>
      </c>
      <c r="G34" s="208"/>
      <c r="H34" s="133"/>
      <c r="I34" s="133"/>
      <c r="J34" s="133"/>
      <c r="K34" s="133"/>
      <c r="L34" s="133"/>
    </row>
    <row r="35" spans="1:12" ht="12" customHeight="1">
      <c r="A35" s="209"/>
      <c r="B35" s="157"/>
      <c r="C35" s="157"/>
      <c r="D35" s="157"/>
      <c r="E35" s="210"/>
      <c r="F35" s="210"/>
      <c r="G35" s="211"/>
    </row>
    <row r="36" spans="1:12" ht="8.1" customHeight="1">
      <c r="A36" s="132"/>
      <c r="E36" s="133"/>
      <c r="F36" s="133"/>
      <c r="G36" s="134"/>
    </row>
    <row r="37" spans="1:12">
      <c r="A37" s="132"/>
      <c r="B37" s="146"/>
      <c r="C37" s="5" t="s">
        <v>116</v>
      </c>
      <c r="E37" s="415">
        <f>SUM(E34:F34)</f>
        <v>14.5</v>
      </c>
      <c r="F37" s="133"/>
      <c r="G37" s="134"/>
    </row>
    <row r="38" spans="1:12">
      <c r="A38" s="132"/>
      <c r="B38" s="146"/>
      <c r="C38" s="5" t="s">
        <v>95</v>
      </c>
      <c r="E38" s="148">
        <f>IF(COUNTA(E15:E29)&gt;4,ROUND(E37/(COUNTA(E15:E29)-2),4),ROUND(E37/(COUNTA(E15:E29)),4))</f>
        <v>7.25</v>
      </c>
      <c r="F38" s="133"/>
      <c r="G38" s="134"/>
    </row>
    <row r="39" spans="1:12" ht="8.1" customHeight="1" thickBot="1">
      <c r="A39" s="275"/>
      <c r="B39" s="151"/>
      <c r="C39" s="151"/>
      <c r="D39" s="151"/>
      <c r="E39" s="276"/>
      <c r="F39" s="276"/>
      <c r="G39" s="152"/>
    </row>
    <row r="40" spans="1:12" ht="17.25">
      <c r="A40" s="153"/>
      <c r="B40" s="146"/>
      <c r="C40" s="5" t="s">
        <v>117</v>
      </c>
      <c r="E40" s="148">
        <f>ROUND(SUM(E38)*3.75,4)</f>
        <v>27.1875</v>
      </c>
      <c r="F40" s="280"/>
      <c r="G40" s="281"/>
    </row>
    <row r="41" spans="1:12" ht="17.25">
      <c r="A41" s="153"/>
      <c r="B41" s="146"/>
      <c r="C41" s="5" t="s">
        <v>118</v>
      </c>
      <c r="E41" s="415">
        <f>IF(B8=0,0,IF(B7="Junior",IF(B8&gt;2.1,4,IF(B8&lt;1.2,4,0)),IF(B8&gt;2.4,4,IF(B8&lt;1.5,4,0))))</f>
        <v>0</v>
      </c>
      <c r="F41" s="280"/>
      <c r="G41" s="281"/>
    </row>
    <row r="42" spans="1:12" ht="17.25">
      <c r="A42" s="423" t="s">
        <v>273</v>
      </c>
      <c r="B42" s="473">
        <v>2</v>
      </c>
      <c r="C42" s="5" t="s">
        <v>257</v>
      </c>
      <c r="E42" s="415">
        <f>B42*0.75</f>
        <v>1.5</v>
      </c>
      <c r="F42" s="482">
        <f>SUM(E41:E43)</f>
        <v>1.5</v>
      </c>
      <c r="G42" s="281"/>
    </row>
    <row r="43" spans="1:12" ht="17.25">
      <c r="A43" s="153"/>
      <c r="B43" s="146"/>
      <c r="C43" s="5" t="s">
        <v>119</v>
      </c>
      <c r="E43" s="418">
        <v>0</v>
      </c>
      <c r="F43" s="280"/>
      <c r="G43" s="281"/>
    </row>
    <row r="44" spans="1:12" ht="17.25">
      <c r="A44" s="153"/>
      <c r="B44" s="146"/>
      <c r="C44" s="5" t="s">
        <v>218</v>
      </c>
      <c r="E44" s="279">
        <f>SUM(E40-E41-E42-E43)</f>
        <v>25.6875</v>
      </c>
      <c r="F44" s="280"/>
      <c r="G44" s="281"/>
    </row>
    <row r="45" spans="1:12" ht="12" customHeight="1" thickBot="1">
      <c r="A45" s="275"/>
      <c r="B45" s="151"/>
      <c r="C45" s="151"/>
      <c r="D45" s="151"/>
      <c r="E45" s="276"/>
      <c r="F45" s="276"/>
      <c r="G45" s="152"/>
    </row>
    <row r="46" spans="1:12" ht="12" customHeight="1">
      <c r="A46" s="132"/>
      <c r="E46" s="133"/>
      <c r="F46" s="133"/>
      <c r="G46" s="134"/>
    </row>
    <row r="47" spans="1:12" ht="18" customHeight="1">
      <c r="A47" s="153"/>
      <c r="B47" s="132" t="s">
        <v>217</v>
      </c>
      <c r="E47" s="148">
        <f>VLOOKUP(F6,Compuls_Recap,4,FALSE)</f>
        <v>13.297000000000001</v>
      </c>
      <c r="F47" s="133"/>
      <c r="G47" s="134"/>
    </row>
    <row r="48" spans="1:12" ht="18" hidden="1" customHeight="1">
      <c r="A48" s="153"/>
      <c r="B48" s="146"/>
      <c r="C48" s="167">
        <v>0</v>
      </c>
      <c r="D48" s="148"/>
      <c r="E48" s="148"/>
      <c r="F48" s="133"/>
      <c r="G48" s="134"/>
    </row>
    <row r="49" spans="1:7" ht="18" hidden="1" customHeight="1">
      <c r="A49" s="153"/>
      <c r="B49" s="146"/>
      <c r="C49" s="148"/>
      <c r="D49" s="148"/>
      <c r="E49" s="148"/>
      <c r="F49" s="133"/>
      <c r="G49" s="134"/>
    </row>
    <row r="50" spans="1:7" ht="18" customHeight="1">
      <c r="A50" s="153"/>
      <c r="B50" s="146" t="s">
        <v>412</v>
      </c>
      <c r="E50" s="148">
        <f>SUM(E44)</f>
        <v>25.6875</v>
      </c>
      <c r="G50" s="134"/>
    </row>
    <row r="51" spans="1:7" ht="18" customHeight="1" thickBot="1">
      <c r="A51" s="153"/>
      <c r="B51" s="146" t="s">
        <v>135</v>
      </c>
      <c r="E51" s="148">
        <f>SUM(E47+E50)</f>
        <v>38.984499999999997</v>
      </c>
      <c r="G51" s="134"/>
    </row>
    <row r="52" spans="1:7" ht="9.75" customHeight="1">
      <c r="A52" s="269"/>
      <c r="B52" s="270"/>
      <c r="C52" s="284"/>
      <c r="D52" s="284"/>
      <c r="E52" s="271"/>
      <c r="F52" s="271"/>
      <c r="G52" s="272"/>
    </row>
    <row r="53" spans="1:7" ht="15.75" customHeight="1">
      <c r="A53" s="278" t="s">
        <v>137</v>
      </c>
      <c r="C53" s="39"/>
      <c r="D53" s="39"/>
      <c r="E53" s="279">
        <f>SUM(E51)</f>
        <v>38.984499999999997</v>
      </c>
      <c r="F53" s="133"/>
      <c r="G53" s="134"/>
    </row>
    <row r="54" spans="1:7" ht="9.75" customHeight="1" thickBot="1">
      <c r="A54" s="275"/>
      <c r="B54" s="151"/>
      <c r="C54" s="151"/>
      <c r="D54" s="151"/>
      <c r="E54" s="276"/>
      <c r="F54" s="276"/>
      <c r="G54" s="152"/>
    </row>
  </sheetData>
  <sheetProtection sheet="1" objects="1" scenarios="1"/>
  <mergeCells count="15">
    <mergeCell ref="B27:C27"/>
    <mergeCell ref="B28:C28"/>
    <mergeCell ref="B29:C29"/>
    <mergeCell ref="B21:C21"/>
    <mergeCell ref="B22:C22"/>
    <mergeCell ref="B23:C23"/>
    <mergeCell ref="B24:C24"/>
    <mergeCell ref="B25:C25"/>
    <mergeCell ref="B26:C26"/>
    <mergeCell ref="B20:C20"/>
    <mergeCell ref="B15:C15"/>
    <mergeCell ref="B16:C16"/>
    <mergeCell ref="B17:C17"/>
    <mergeCell ref="B18:C18"/>
    <mergeCell ref="B19:C19"/>
  </mergeCells>
  <conditionalFormatting sqref="E41 E43">
    <cfRule type="cellIs" dxfId="7" priority="1" stopIfTrue="1" operator="greaterThan">
      <formula>0</formula>
    </cfRule>
  </conditionalFormatting>
  <conditionalFormatting sqref="E42">
    <cfRule type="cellIs" dxfId="6" priority="2" stopIfTrue="1" operator="notEqual">
      <formula>0</formula>
    </cfRule>
  </conditionalFormatting>
  <conditionalFormatting sqref="B8">
    <cfRule type="cellIs" dxfId="5" priority="3" stopIfTrue="1" operator="equal">
      <formula>0</formula>
    </cfRule>
  </conditionalFormatting>
  <conditionalFormatting sqref="B42">
    <cfRule type="expression" dxfId="4" priority="4" stopIfTrue="1">
      <formula>ISBLANK(B42)</formula>
    </cfRule>
  </conditionalFormatting>
  <printOptions horizontalCentered="1" gridLinesSet="0"/>
  <pageMargins left="0.25" right="0.25" top="0.5" bottom="0.5" header="0" footer="0.25"/>
  <pageSetup scale="98" orientation="portrait" horizontalDpi="4294967292" verticalDpi="4294967292"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7FCA65-90B3-4A73-8BAE-235A0EDC00BD}">
  <sheetPr codeName="Sheet43">
    <pageSetUpPr fitToPage="1"/>
  </sheetPr>
  <dimension ref="A1:K209"/>
  <sheetViews>
    <sheetView showGridLines="0" tabSelected="1" zoomScale="75" workbookViewId="0">
      <selection activeCell="E30" sqref="E30"/>
    </sheetView>
  </sheetViews>
  <sheetFormatPr defaultRowHeight="15"/>
  <cols>
    <col min="1" max="1" width="5.625" style="196" customWidth="1"/>
    <col min="2" max="2" width="8.625" style="101" customWidth="1"/>
    <col min="3" max="3" width="23.625" style="101" customWidth="1"/>
    <col min="4" max="4" width="9.625" style="166" customWidth="1"/>
    <col min="5" max="5" width="14.625" style="594" customWidth="1"/>
    <col min="6" max="6" width="14.625" style="594" hidden="1" customWidth="1"/>
    <col min="7" max="8" width="14.625" style="594" customWidth="1"/>
    <col min="9" max="9" width="14.625" style="594" hidden="1" customWidth="1"/>
    <col min="10" max="11" width="14.625" style="594" customWidth="1"/>
    <col min="12" max="16384" width="9" style="101"/>
  </cols>
  <sheetData>
    <row r="1" spans="1:11" ht="17.649999999999999">
      <c r="A1" s="587" t="str">
        <f>Competition</f>
        <v>2024 NB Provincials</v>
      </c>
      <c r="D1" s="581">
        <f>COUNTA(E10:E70)</f>
        <v>4</v>
      </c>
    </row>
    <row r="2" spans="1:11" ht="17.649999999999999">
      <c r="A2" s="587" t="str">
        <f>Location</f>
        <v>Moncton, NB</v>
      </c>
    </row>
    <row r="3" spans="1:11" ht="17.649999999999999">
      <c r="A3" s="587" t="str">
        <f>Dates</f>
        <v>April 27-28, 2024</v>
      </c>
    </row>
    <row r="4" spans="1:11" ht="17.649999999999999">
      <c r="A4" s="587" t="str">
        <f>Level</f>
        <v>Provincial</v>
      </c>
    </row>
    <row r="5" spans="1:11" ht="17.649999999999999">
      <c r="A5" s="587" t="str">
        <f>Category</f>
        <v>BI 15-17</v>
      </c>
    </row>
    <row r="7" spans="1:11" ht="20.65">
      <c r="A7" s="588" t="s">
        <v>417</v>
      </c>
      <c r="B7" s="100"/>
      <c r="C7" s="100"/>
      <c r="D7" s="168"/>
    </row>
    <row r="9" spans="1:11" ht="30.4" thickBot="1">
      <c r="A9" s="595" t="s">
        <v>102</v>
      </c>
      <c r="B9" s="261" t="s">
        <v>43</v>
      </c>
      <c r="C9" s="262" t="s">
        <v>44</v>
      </c>
      <c r="D9" s="263" t="s">
        <v>101</v>
      </c>
      <c r="E9" s="264" t="s">
        <v>131</v>
      </c>
      <c r="F9" s="264" t="s">
        <v>132</v>
      </c>
      <c r="G9" s="264" t="s">
        <v>414</v>
      </c>
      <c r="H9" s="264" t="s">
        <v>277</v>
      </c>
      <c r="I9" s="264" t="s">
        <v>279</v>
      </c>
      <c r="J9" s="264" t="s">
        <v>415</v>
      </c>
      <c r="K9" s="264" t="s">
        <v>106</v>
      </c>
    </row>
    <row r="10" spans="1:11">
      <c r="A10" s="174">
        <v>1</v>
      </c>
      <c r="B10" s="101" t="s">
        <v>442</v>
      </c>
      <c r="C10" s="101" t="s">
        <v>446</v>
      </c>
      <c r="D10" s="166" t="s">
        <v>432</v>
      </c>
      <c r="E10" s="594">
        <v>13.297000000000001</v>
      </c>
      <c r="F10" s="594">
        <v>0</v>
      </c>
      <c r="G10" s="594">
        <v>27.1875</v>
      </c>
      <c r="H10" s="594">
        <v>1.5</v>
      </c>
      <c r="J10" s="594">
        <v>25.6875</v>
      </c>
      <c r="K10" s="594">
        <v>38.984499999999997</v>
      </c>
    </row>
    <row r="11" spans="1:11">
      <c r="A11" s="174">
        <v>2</v>
      </c>
      <c r="B11" s="101" t="s">
        <v>443</v>
      </c>
      <c r="C11" s="101" t="s">
        <v>447</v>
      </c>
      <c r="D11" s="166" t="s">
        <v>439</v>
      </c>
      <c r="E11" s="594">
        <v>10.2188</v>
      </c>
      <c r="F11" s="594">
        <v>0</v>
      </c>
      <c r="G11" s="594">
        <v>24.375</v>
      </c>
      <c r="H11" s="594">
        <v>0.75</v>
      </c>
      <c r="J11" s="594">
        <v>23.625</v>
      </c>
      <c r="K11" s="594">
        <v>33.843800000000002</v>
      </c>
    </row>
    <row r="12" spans="1:11">
      <c r="A12" s="174">
        <v>3</v>
      </c>
      <c r="B12" s="101" t="s">
        <v>440</v>
      </c>
      <c r="C12" s="101" t="s">
        <v>444</v>
      </c>
      <c r="D12" s="166" t="s">
        <v>432</v>
      </c>
      <c r="E12" s="594">
        <v>12.5313</v>
      </c>
      <c r="F12" s="594">
        <v>0</v>
      </c>
      <c r="G12" s="594">
        <v>24</v>
      </c>
      <c r="H12" s="594">
        <v>3</v>
      </c>
      <c r="J12" s="594">
        <v>21</v>
      </c>
      <c r="K12" s="594">
        <v>33.531300000000002</v>
      </c>
    </row>
    <row r="13" spans="1:11">
      <c r="A13" s="174">
        <v>4</v>
      </c>
      <c r="B13" s="101" t="s">
        <v>441</v>
      </c>
      <c r="C13" s="101" t="s">
        <v>445</v>
      </c>
      <c r="D13" s="166" t="s">
        <v>432</v>
      </c>
      <c r="E13" s="594">
        <v>11.3438</v>
      </c>
      <c r="F13" s="594">
        <v>0</v>
      </c>
      <c r="G13" s="594">
        <v>19.875</v>
      </c>
      <c r="H13" s="594">
        <v>6</v>
      </c>
      <c r="J13" s="594">
        <v>13.875</v>
      </c>
      <c r="K13" s="594">
        <v>25.218800000000002</v>
      </c>
    </row>
    <row r="14" spans="1:11">
      <c r="A14" s="174"/>
    </row>
    <row r="15" spans="1:11">
      <c r="A15" s="174"/>
    </row>
    <row r="16" spans="1:11">
      <c r="A16" s="174"/>
    </row>
    <row r="17" spans="1:1">
      <c r="A17" s="174"/>
    </row>
    <row r="18" spans="1:1">
      <c r="A18" s="174"/>
    </row>
    <row r="19" spans="1:1">
      <c r="A19" s="174"/>
    </row>
    <row r="20" spans="1:1">
      <c r="A20" s="174"/>
    </row>
    <row r="21" spans="1:1">
      <c r="A21" s="174"/>
    </row>
    <row r="22" spans="1:1">
      <c r="A22" s="174"/>
    </row>
    <row r="23" spans="1:1">
      <c r="A23" s="174"/>
    </row>
    <row r="24" spans="1:1">
      <c r="A24" s="174"/>
    </row>
    <row r="25" spans="1:1">
      <c r="A25" s="174"/>
    </row>
    <row r="26" spans="1:1">
      <c r="A26" s="174"/>
    </row>
    <row r="27" spans="1:1">
      <c r="A27" s="174"/>
    </row>
    <row r="28" spans="1:1">
      <c r="A28" s="174"/>
    </row>
    <row r="29" spans="1:1">
      <c r="A29" s="174"/>
    </row>
    <row r="30" spans="1:1">
      <c r="A30" s="174"/>
    </row>
    <row r="31" spans="1:1">
      <c r="A31" s="174"/>
    </row>
    <row r="32" spans="1:1">
      <c r="A32" s="174"/>
    </row>
    <row r="33" spans="1:1">
      <c r="A33" s="174"/>
    </row>
    <row r="34" spans="1:1">
      <c r="A34" s="174"/>
    </row>
    <row r="35" spans="1:1">
      <c r="A35" s="174"/>
    </row>
    <row r="36" spans="1:1">
      <c r="A36" s="174"/>
    </row>
    <row r="37" spans="1:1">
      <c r="A37" s="174"/>
    </row>
    <row r="38" spans="1:1">
      <c r="A38" s="174"/>
    </row>
    <row r="39" spans="1:1">
      <c r="A39" s="174"/>
    </row>
    <row r="40" spans="1:1">
      <c r="A40" s="174"/>
    </row>
    <row r="41" spans="1:1">
      <c r="A41" s="174"/>
    </row>
    <row r="42" spans="1:1">
      <c r="A42" s="174"/>
    </row>
    <row r="43" spans="1:1">
      <c r="A43" s="174"/>
    </row>
    <row r="44" spans="1:1">
      <c r="A44" s="174"/>
    </row>
    <row r="45" spans="1:1">
      <c r="A45" s="174"/>
    </row>
    <row r="46" spans="1:1">
      <c r="A46" s="174"/>
    </row>
    <row r="47" spans="1:1">
      <c r="A47" s="174"/>
    </row>
    <row r="48" spans="1:1">
      <c r="A48" s="174"/>
    </row>
    <row r="49" spans="1:1">
      <c r="A49" s="174"/>
    </row>
    <row r="50" spans="1:1">
      <c r="A50" s="174"/>
    </row>
    <row r="51" spans="1:1">
      <c r="A51" s="174"/>
    </row>
    <row r="52" spans="1:1">
      <c r="A52" s="174"/>
    </row>
    <row r="53" spans="1:1">
      <c r="A53" s="174"/>
    </row>
    <row r="54" spans="1:1">
      <c r="A54" s="174"/>
    </row>
    <row r="55" spans="1:1">
      <c r="A55" s="174"/>
    </row>
    <row r="56" spans="1:1">
      <c r="A56" s="174"/>
    </row>
    <row r="57" spans="1:1">
      <c r="A57" s="174"/>
    </row>
    <row r="58" spans="1:1">
      <c r="A58" s="174"/>
    </row>
    <row r="59" spans="1:1">
      <c r="A59" s="174"/>
    </row>
    <row r="60" spans="1:1">
      <c r="A60" s="174"/>
    </row>
    <row r="61" spans="1:1">
      <c r="A61" s="174"/>
    </row>
    <row r="62" spans="1:1">
      <c r="A62" s="174"/>
    </row>
    <row r="63" spans="1:1">
      <c r="A63" s="174"/>
    </row>
    <row r="64" spans="1:1">
      <c r="A64" s="174"/>
    </row>
    <row r="65" spans="1:1">
      <c r="A65" s="174"/>
    </row>
    <row r="66" spans="1:1">
      <c r="A66" s="174"/>
    </row>
    <row r="67" spans="1:1">
      <c r="A67" s="174"/>
    </row>
    <row r="68" spans="1:1">
      <c r="A68" s="174"/>
    </row>
    <row r="69" spans="1:1">
      <c r="A69" s="174"/>
    </row>
    <row r="70" spans="1:1">
      <c r="A70" s="174"/>
    </row>
    <row r="71" spans="1:1">
      <c r="A71" s="174"/>
    </row>
    <row r="72" spans="1:1">
      <c r="A72" s="174"/>
    </row>
    <row r="73" spans="1:1">
      <c r="A73" s="174"/>
    </row>
    <row r="74" spans="1:1">
      <c r="A74" s="174"/>
    </row>
    <row r="75" spans="1:1">
      <c r="A75" s="174"/>
    </row>
    <row r="76" spans="1:1">
      <c r="A76" s="174"/>
    </row>
    <row r="77" spans="1:1">
      <c r="A77" s="174"/>
    </row>
    <row r="78" spans="1:1">
      <c r="A78" s="174"/>
    </row>
    <row r="79" spans="1:1">
      <c r="A79" s="174"/>
    </row>
    <row r="80" spans="1:1">
      <c r="A80" s="174"/>
    </row>
    <row r="81" spans="1:1">
      <c r="A81" s="174"/>
    </row>
    <row r="82" spans="1:1">
      <c r="A82" s="174"/>
    </row>
    <row r="83" spans="1:1">
      <c r="A83" s="174"/>
    </row>
    <row r="84" spans="1:1">
      <c r="A84" s="174"/>
    </row>
    <row r="85" spans="1:1">
      <c r="A85" s="174"/>
    </row>
    <row r="86" spans="1:1">
      <c r="A86" s="174"/>
    </row>
    <row r="87" spans="1:1">
      <c r="A87" s="174"/>
    </row>
    <row r="88" spans="1:1">
      <c r="A88" s="174"/>
    </row>
    <row r="89" spans="1:1">
      <c r="A89" s="174"/>
    </row>
    <row r="90" spans="1:1">
      <c r="A90" s="174"/>
    </row>
    <row r="91" spans="1:1">
      <c r="A91" s="174"/>
    </row>
    <row r="92" spans="1:1">
      <c r="A92" s="174"/>
    </row>
    <row r="93" spans="1:1">
      <c r="A93" s="174"/>
    </row>
    <row r="94" spans="1:1">
      <c r="A94" s="174"/>
    </row>
    <row r="95" spans="1:1">
      <c r="A95" s="174"/>
    </row>
    <row r="96" spans="1:1">
      <c r="A96" s="174"/>
    </row>
    <row r="97" spans="1:1">
      <c r="A97" s="174"/>
    </row>
    <row r="98" spans="1:1">
      <c r="A98" s="174"/>
    </row>
    <row r="99" spans="1:1">
      <c r="A99" s="174"/>
    </row>
    <row r="100" spans="1:1">
      <c r="A100" s="174"/>
    </row>
    <row r="101" spans="1:1">
      <c r="A101" s="174"/>
    </row>
    <row r="102" spans="1:1">
      <c r="A102" s="174"/>
    </row>
    <row r="103" spans="1:1">
      <c r="A103" s="174"/>
    </row>
    <row r="104" spans="1:1">
      <c r="A104" s="174"/>
    </row>
    <row r="105" spans="1:1">
      <c r="A105" s="174"/>
    </row>
    <row r="106" spans="1:1">
      <c r="A106" s="174"/>
    </row>
    <row r="107" spans="1:1">
      <c r="A107" s="174"/>
    </row>
    <row r="108" spans="1:1">
      <c r="A108" s="174"/>
    </row>
    <row r="109" spans="1:1">
      <c r="A109" s="174"/>
    </row>
    <row r="110" spans="1:1">
      <c r="A110" s="174"/>
    </row>
    <row r="111" spans="1:1">
      <c r="A111" s="174"/>
    </row>
    <row r="112" spans="1:1">
      <c r="A112" s="174"/>
    </row>
    <row r="113" spans="1:1">
      <c r="A113" s="174"/>
    </row>
    <row r="114" spans="1:1">
      <c r="A114" s="174"/>
    </row>
    <row r="115" spans="1:1">
      <c r="A115" s="174"/>
    </row>
    <row r="116" spans="1:1">
      <c r="A116" s="174"/>
    </row>
    <row r="117" spans="1:1">
      <c r="A117" s="174"/>
    </row>
    <row r="118" spans="1:1">
      <c r="A118" s="174"/>
    </row>
    <row r="119" spans="1:1">
      <c r="A119" s="174"/>
    </row>
    <row r="120" spans="1:1">
      <c r="A120" s="174"/>
    </row>
    <row r="121" spans="1:1">
      <c r="A121" s="174"/>
    </row>
    <row r="122" spans="1:1">
      <c r="A122" s="174"/>
    </row>
    <row r="123" spans="1:1">
      <c r="A123" s="174"/>
    </row>
    <row r="124" spans="1:1">
      <c r="A124" s="174"/>
    </row>
    <row r="125" spans="1:1">
      <c r="A125" s="174"/>
    </row>
    <row r="126" spans="1:1">
      <c r="A126" s="174"/>
    </row>
    <row r="127" spans="1:1">
      <c r="A127" s="174"/>
    </row>
    <row r="128" spans="1:1">
      <c r="A128" s="174"/>
    </row>
    <row r="129" spans="1:1">
      <c r="A129" s="174"/>
    </row>
    <row r="130" spans="1:1">
      <c r="A130" s="174"/>
    </row>
    <row r="131" spans="1:1">
      <c r="A131" s="174"/>
    </row>
    <row r="132" spans="1:1">
      <c r="A132" s="174"/>
    </row>
    <row r="133" spans="1:1">
      <c r="A133" s="174"/>
    </row>
    <row r="134" spans="1:1">
      <c r="A134" s="174"/>
    </row>
    <row r="135" spans="1:1">
      <c r="A135" s="174"/>
    </row>
    <row r="136" spans="1:1">
      <c r="A136" s="174"/>
    </row>
    <row r="137" spans="1:1">
      <c r="A137" s="174"/>
    </row>
    <row r="138" spans="1:1">
      <c r="A138" s="174"/>
    </row>
    <row r="139" spans="1:1">
      <c r="A139" s="174"/>
    </row>
    <row r="140" spans="1:1">
      <c r="A140" s="174"/>
    </row>
    <row r="141" spans="1:1">
      <c r="A141" s="174"/>
    </row>
    <row r="142" spans="1:1">
      <c r="A142" s="174"/>
    </row>
    <row r="143" spans="1:1">
      <c r="A143" s="174"/>
    </row>
    <row r="144" spans="1:1">
      <c r="A144" s="174"/>
    </row>
    <row r="145" spans="1:1">
      <c r="A145" s="174"/>
    </row>
    <row r="146" spans="1:1">
      <c r="A146" s="174"/>
    </row>
    <row r="147" spans="1:1">
      <c r="A147" s="174"/>
    </row>
    <row r="148" spans="1:1">
      <c r="A148" s="174"/>
    </row>
    <row r="149" spans="1:1">
      <c r="A149" s="174"/>
    </row>
    <row r="150" spans="1:1">
      <c r="A150" s="174"/>
    </row>
    <row r="151" spans="1:1">
      <c r="A151" s="174"/>
    </row>
    <row r="152" spans="1:1">
      <c r="A152" s="174"/>
    </row>
    <row r="153" spans="1:1">
      <c r="A153" s="174"/>
    </row>
    <row r="154" spans="1:1">
      <c r="A154" s="174"/>
    </row>
    <row r="155" spans="1:1">
      <c r="A155" s="174"/>
    </row>
    <row r="156" spans="1:1">
      <c r="A156" s="174"/>
    </row>
    <row r="157" spans="1:1">
      <c r="A157" s="174"/>
    </row>
    <row r="158" spans="1:1">
      <c r="A158" s="174"/>
    </row>
    <row r="159" spans="1:1">
      <c r="A159" s="174"/>
    </row>
    <row r="160" spans="1:1">
      <c r="A160" s="174"/>
    </row>
    <row r="161" spans="1:1">
      <c r="A161" s="174"/>
    </row>
    <row r="162" spans="1:1">
      <c r="A162" s="174"/>
    </row>
    <row r="163" spans="1:1">
      <c r="A163" s="174"/>
    </row>
    <row r="164" spans="1:1">
      <c r="A164" s="174"/>
    </row>
    <row r="165" spans="1:1">
      <c r="A165" s="174"/>
    </row>
    <row r="166" spans="1:1">
      <c r="A166" s="174"/>
    </row>
    <row r="167" spans="1:1">
      <c r="A167" s="174"/>
    </row>
    <row r="168" spans="1:1">
      <c r="A168" s="174"/>
    </row>
    <row r="169" spans="1:1">
      <c r="A169" s="174"/>
    </row>
    <row r="170" spans="1:1">
      <c r="A170" s="174"/>
    </row>
    <row r="171" spans="1:1">
      <c r="A171" s="174"/>
    </row>
    <row r="172" spans="1:1">
      <c r="A172" s="174"/>
    </row>
    <row r="173" spans="1:1">
      <c r="A173" s="174"/>
    </row>
    <row r="174" spans="1:1">
      <c r="A174" s="174"/>
    </row>
    <row r="175" spans="1:1">
      <c r="A175" s="174"/>
    </row>
    <row r="176" spans="1:1">
      <c r="A176" s="174"/>
    </row>
    <row r="177" spans="1:1">
      <c r="A177" s="174"/>
    </row>
    <row r="178" spans="1:1">
      <c r="A178" s="174"/>
    </row>
    <row r="179" spans="1:1">
      <c r="A179" s="174"/>
    </row>
    <row r="180" spans="1:1">
      <c r="A180" s="174"/>
    </row>
    <row r="181" spans="1:1">
      <c r="A181" s="174"/>
    </row>
    <row r="182" spans="1:1">
      <c r="A182" s="174"/>
    </row>
    <row r="183" spans="1:1">
      <c r="A183" s="174"/>
    </row>
    <row r="184" spans="1:1">
      <c r="A184" s="174"/>
    </row>
    <row r="185" spans="1:1">
      <c r="A185" s="174"/>
    </row>
    <row r="186" spans="1:1">
      <c r="A186" s="174"/>
    </row>
    <row r="187" spans="1:1">
      <c r="A187" s="174"/>
    </row>
    <row r="188" spans="1:1">
      <c r="A188" s="174"/>
    </row>
    <row r="189" spans="1:1">
      <c r="A189" s="174"/>
    </row>
    <row r="190" spans="1:1">
      <c r="A190" s="174"/>
    </row>
    <row r="191" spans="1:1">
      <c r="A191" s="174"/>
    </row>
    <row r="192" spans="1:1">
      <c r="A192" s="174"/>
    </row>
    <row r="193" spans="1:1">
      <c r="A193" s="174"/>
    </row>
    <row r="194" spans="1:1">
      <c r="A194" s="174"/>
    </row>
    <row r="195" spans="1:1">
      <c r="A195" s="174"/>
    </row>
    <row r="196" spans="1:1">
      <c r="A196" s="174"/>
    </row>
    <row r="197" spans="1:1">
      <c r="A197" s="174"/>
    </row>
    <row r="198" spans="1:1">
      <c r="A198" s="174"/>
    </row>
    <row r="199" spans="1:1">
      <c r="A199" s="174"/>
    </row>
    <row r="200" spans="1:1">
      <c r="A200" s="174"/>
    </row>
    <row r="201" spans="1:1">
      <c r="A201" s="174"/>
    </row>
    <row r="202" spans="1:1">
      <c r="A202" s="174"/>
    </row>
    <row r="203" spans="1:1">
      <c r="A203" s="174"/>
    </row>
    <row r="204" spans="1:1">
      <c r="A204" s="174"/>
    </row>
    <row r="205" spans="1:1">
      <c r="A205" s="174"/>
    </row>
    <row r="206" spans="1:1">
      <c r="A206" s="174"/>
    </row>
    <row r="207" spans="1:1">
      <c r="A207" s="174"/>
    </row>
    <row r="208" spans="1:1">
      <c r="A208" s="174"/>
    </row>
    <row r="209" spans="1:1">
      <c r="A209" s="174"/>
    </row>
  </sheetData>
  <sheetProtection sheet="1" objects="1" scenarios="1"/>
  <sortState xmlns:xlrd2="http://schemas.microsoft.com/office/spreadsheetml/2017/richdata2" ref="B10:K13">
    <sortCondition descending="1" ref="K10"/>
    <sortCondition descending="1" ref="I10"/>
    <sortCondition descending="1" ref="F10"/>
  </sortState>
  <pageMargins left="0.25" right="0.25" top="0.5" bottom="0.75" header="0" footer="0.5"/>
  <pageSetup fitToHeight="5" orientation="landscape" horizontalDpi="300" verticalDpi="300" r:id="rId1"/>
  <headerFooter alignWithMargins="0">
    <oddFooter>&amp;L&amp;"Arial,Regular"&amp;A&amp;C&amp;"Arial,Regular"Page &amp;P of &amp;N</oddFoot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E003F5-BAC9-48AB-B83C-0D5859990971}">
  <sheetPr codeName="Sheet23">
    <tabColor indexed="10"/>
    <pageSetUpPr fitToPage="1"/>
  </sheetPr>
  <dimension ref="A1:L54"/>
  <sheetViews>
    <sheetView showGridLines="0" zoomScale="75" workbookViewId="0">
      <selection activeCell="A12" sqref="A12"/>
    </sheetView>
  </sheetViews>
  <sheetFormatPr defaultColWidth="11" defaultRowHeight="15"/>
  <cols>
    <col min="1" max="1" width="16.625" style="18" customWidth="1"/>
    <col min="2" max="2" width="12.5" style="18" customWidth="1"/>
    <col min="3" max="3" width="14" style="18" customWidth="1"/>
    <col min="4" max="4" width="1.125" style="18" customWidth="1"/>
    <col min="5" max="6" width="18.375" style="18" customWidth="1"/>
    <col min="7" max="7" width="13" style="18" customWidth="1"/>
    <col min="8" max="16384" width="11" style="18"/>
  </cols>
  <sheetData>
    <row r="1" spans="1:7">
      <c r="A1" s="269"/>
      <c r="B1" s="270"/>
      <c r="C1" s="270"/>
      <c r="D1" s="270"/>
      <c r="E1" s="271"/>
      <c r="F1" s="271"/>
      <c r="G1" s="272"/>
    </row>
    <row r="2" spans="1:7" ht="22.5">
      <c r="A2" s="273" t="str">
        <f>Competition</f>
        <v>2024 NB Provincials</v>
      </c>
      <c r="E2" s="133"/>
      <c r="F2" s="133"/>
      <c r="G2" s="274" t="str">
        <f>Dates</f>
        <v>April 27-28, 2024</v>
      </c>
    </row>
    <row r="3" spans="1:7" ht="12" customHeight="1">
      <c r="A3" s="273"/>
      <c r="E3" s="133"/>
      <c r="F3" s="133"/>
      <c r="G3" s="274"/>
    </row>
    <row r="4" spans="1:7" ht="12" customHeight="1" thickBot="1">
      <c r="A4" s="275"/>
      <c r="B4" s="151"/>
      <c r="C4" s="151"/>
      <c r="D4" s="151"/>
      <c r="E4" s="276"/>
      <c r="F4" s="276"/>
      <c r="G4" s="152"/>
    </row>
    <row r="5" spans="1:7" ht="12" customHeight="1">
      <c r="A5" s="269"/>
      <c r="B5" s="270"/>
      <c r="C5" s="270"/>
      <c r="D5" s="270"/>
      <c r="E5" s="271"/>
      <c r="F5" s="271"/>
      <c r="G5" s="272"/>
    </row>
    <row r="6" spans="1:7" ht="15" customHeight="1">
      <c r="A6" s="132"/>
      <c r="E6" s="149" t="s">
        <v>88</v>
      </c>
      <c r="F6" s="282"/>
      <c r="G6" s="134"/>
    </row>
    <row r="7" spans="1:7" ht="18" customHeight="1">
      <c r="A7" s="278" t="str">
        <f>Category</f>
        <v>BI 15-17</v>
      </c>
      <c r="B7" s="21" t="str">
        <f>IF(A7="Jr. Women","Junior",IF(A7="Jr. Men","Junior","Senior"))</f>
        <v>Senior</v>
      </c>
      <c r="E7" s="149" t="s">
        <v>54</v>
      </c>
      <c r="F7" s="267" t="e">
        <f>VLOOKUP($F$6,Competitor_Info,2,FALSE)</f>
        <v>#N/A</v>
      </c>
      <c r="G7" s="134"/>
    </row>
    <row r="8" spans="1:7" ht="17.649999999999999">
      <c r="A8" s="278" t="s">
        <v>110</v>
      </c>
      <c r="B8" s="283">
        <v>0</v>
      </c>
      <c r="E8" s="149"/>
      <c r="F8" s="268" t="e">
        <f>VLOOKUP($F$6,Competitor_Info,5,FALSE)</f>
        <v>#N/A</v>
      </c>
      <c r="G8" s="134"/>
    </row>
    <row r="9" spans="1:7" ht="12" customHeight="1" thickBot="1">
      <c r="A9" s="275"/>
      <c r="B9" s="151"/>
      <c r="C9" s="151"/>
      <c r="D9" s="151"/>
      <c r="E9" s="276"/>
      <c r="F9" s="276"/>
      <c r="G9" s="152"/>
    </row>
    <row r="10" spans="1:7" ht="8.1" customHeight="1">
      <c r="A10" s="132"/>
      <c r="E10" s="133"/>
      <c r="F10" s="133"/>
      <c r="G10" s="134"/>
    </row>
    <row r="11" spans="1:7" ht="20.65">
      <c r="A11" s="135" t="s">
        <v>418</v>
      </c>
      <c r="B11" s="33"/>
      <c r="C11" s="33"/>
      <c r="D11" s="33"/>
      <c r="E11" s="3"/>
      <c r="F11" s="136"/>
      <c r="G11" s="137"/>
    </row>
    <row r="12" spans="1:7" ht="8.1" customHeight="1">
      <c r="A12" s="132"/>
      <c r="E12" s="133"/>
      <c r="F12" s="133"/>
      <c r="G12" s="134"/>
    </row>
    <row r="13" spans="1:7">
      <c r="A13" s="138"/>
      <c r="B13" s="139"/>
      <c r="C13" s="139"/>
      <c r="D13" s="140"/>
      <c r="E13" s="308" t="s">
        <v>108</v>
      </c>
      <c r="F13" s="141" t="s">
        <v>109</v>
      </c>
      <c r="G13" s="142"/>
    </row>
    <row r="14" spans="1:7">
      <c r="A14" s="143"/>
      <c r="B14" s="207"/>
      <c r="C14" s="139"/>
      <c r="D14" s="140"/>
      <c r="E14" s="309"/>
      <c r="F14" s="144"/>
      <c r="G14" s="142"/>
    </row>
    <row r="15" spans="1:7">
      <c r="A15" s="143" t="str">
        <f>IF('Competition Info.'!C12 = "","",('Competition Info.'!B12))</f>
        <v>Judge 1:</v>
      </c>
      <c r="B15" s="638" t="str">
        <f>IF('Competition Info.'!C12 = "","",('Competition Info.'!C12))</f>
        <v>Loren Dermody</v>
      </c>
      <c r="C15" s="638"/>
      <c r="D15" s="140"/>
      <c r="E15" s="310"/>
      <c r="F15" s="295"/>
      <c r="G15" s="285">
        <f>IF('Competition Info.'!C12 = "","",SUM(E15:F15))</f>
        <v>0</v>
      </c>
    </row>
    <row r="16" spans="1:7">
      <c r="A16" s="143" t="str">
        <f>IF('Competition Info.'!C13 = "","",('Competition Info.'!B13))</f>
        <v>Judge 2:</v>
      </c>
      <c r="B16" s="638" t="str">
        <f>IF('Competition Info.'!C13 = "","",('Competition Info.'!C13))</f>
        <v>Joanne Moser</v>
      </c>
      <c r="C16" s="638"/>
      <c r="D16" s="140"/>
      <c r="E16" s="310"/>
      <c r="F16" s="295"/>
      <c r="G16" s="285">
        <f>IF('Competition Info.'!C13 = "","",SUM(E16:F16))</f>
        <v>0</v>
      </c>
    </row>
    <row r="17" spans="1:12">
      <c r="A17" s="143" t="str">
        <f>IF('Competition Info.'!C14 = "","",('Competition Info.'!B14))</f>
        <v/>
      </c>
      <c r="B17" s="638" t="str">
        <f>IF('Competition Info.'!C14 = "","",('Competition Info.'!C14))</f>
        <v/>
      </c>
      <c r="C17" s="638"/>
      <c r="D17" s="140"/>
      <c r="E17" s="310"/>
      <c r="F17" s="295"/>
      <c r="G17" s="285" t="str">
        <f>IF('Competition Info.'!C14 = "","",SUM(E17:F17))</f>
        <v/>
      </c>
    </row>
    <row r="18" spans="1:12">
      <c r="A18" s="143" t="str">
        <f>IF('Competition Info.'!C15 = "","",('Competition Info.'!B15))</f>
        <v/>
      </c>
      <c r="B18" s="638" t="str">
        <f>IF('Competition Info.'!C15 = "","",('Competition Info.'!C15))</f>
        <v/>
      </c>
      <c r="C18" s="638"/>
      <c r="D18" s="140"/>
      <c r="E18" s="310"/>
      <c r="F18" s="295"/>
      <c r="G18" s="285" t="str">
        <f>IF('Competition Info.'!C15 = "","",SUM(E18:F18))</f>
        <v/>
      </c>
    </row>
    <row r="19" spans="1:12">
      <c r="A19" s="143" t="str">
        <f>IF('Competition Info.'!C16 = "","",('Competition Info.'!B16))</f>
        <v/>
      </c>
      <c r="B19" s="638" t="str">
        <f>IF('Competition Info.'!C16 = "","",('Competition Info.'!C16))</f>
        <v/>
      </c>
      <c r="C19" s="638"/>
      <c r="D19" s="140"/>
      <c r="E19" s="310"/>
      <c r="F19" s="295"/>
      <c r="G19" s="285" t="str">
        <f>IF('Competition Info.'!C16 = "","",SUM(E19:F19))</f>
        <v/>
      </c>
    </row>
    <row r="20" spans="1:12">
      <c r="A20" s="143" t="str">
        <f>IF('Competition Info.'!C17 = "","",('Competition Info.'!B17))</f>
        <v/>
      </c>
      <c r="B20" s="638" t="str">
        <f>IF('Competition Info.'!C17 = "","",('Competition Info.'!C17))</f>
        <v/>
      </c>
      <c r="C20" s="638"/>
      <c r="D20" s="140"/>
      <c r="E20" s="310"/>
      <c r="F20" s="295"/>
      <c r="G20" s="285" t="str">
        <f>IF('Competition Info.'!C17 = "","",SUM(E20:F20))</f>
        <v/>
      </c>
    </row>
    <row r="21" spans="1:12">
      <c r="A21" s="143" t="str">
        <f>IF('Competition Info.'!C18 = "","",('Competition Info.'!B18))</f>
        <v/>
      </c>
      <c r="B21" s="638" t="str">
        <f>IF('Competition Info.'!C18 = "","",('Competition Info.'!C18))</f>
        <v/>
      </c>
      <c r="C21" s="638"/>
      <c r="D21" s="140"/>
      <c r="E21" s="310"/>
      <c r="F21" s="295"/>
      <c r="G21" s="285" t="str">
        <f>IF('Competition Info.'!C18 = "","",SUM(E21:F21))</f>
        <v/>
      </c>
    </row>
    <row r="22" spans="1:12">
      <c r="A22" s="143" t="str">
        <f>IF('Competition Info.'!C19 = "","",('Competition Info.'!B19))</f>
        <v/>
      </c>
      <c r="B22" s="638" t="str">
        <f>IF('Competition Info.'!C19 = "","",('Competition Info.'!C19))</f>
        <v/>
      </c>
      <c r="C22" s="638"/>
      <c r="D22" s="140"/>
      <c r="E22" s="372"/>
      <c r="F22" s="371"/>
      <c r="G22" s="285" t="str">
        <f>IF('Competition Info.'!C19 = "","",SUM(E22:F22))</f>
        <v/>
      </c>
    </row>
    <row r="23" spans="1:12">
      <c r="A23" s="143" t="str">
        <f>IF('Competition Info.'!C20 = "","",('Competition Info.'!B20))</f>
        <v/>
      </c>
      <c r="B23" s="638" t="str">
        <f>IF('Competition Info.'!C20 = "","",('Competition Info.'!C20))</f>
        <v/>
      </c>
      <c r="C23" s="638"/>
      <c r="D23" s="140"/>
      <c r="E23" s="310"/>
      <c r="F23" s="295"/>
      <c r="G23" s="285" t="str">
        <f>IF('Competition Info.'!C20 = "","",SUM(E23:F23))</f>
        <v/>
      </c>
    </row>
    <row r="24" spans="1:12">
      <c r="A24" s="143" t="str">
        <f>IF('Competition Info.'!C21 = "","",('Competition Info.'!B21))</f>
        <v/>
      </c>
      <c r="B24" s="638" t="str">
        <f>IF('Competition Info.'!C21 = "","",('Competition Info.'!C21))</f>
        <v/>
      </c>
      <c r="C24" s="638"/>
      <c r="D24" s="140"/>
      <c r="E24" s="310"/>
      <c r="F24" s="295"/>
      <c r="G24" s="285" t="str">
        <f>IF('Competition Info.'!C21 = "","",SUM(E24:F24))</f>
        <v/>
      </c>
    </row>
    <row r="25" spans="1:12">
      <c r="A25" s="143" t="str">
        <f>IF('Competition Info.'!C22 = "","",('Competition Info.'!B22))</f>
        <v/>
      </c>
      <c r="B25" s="638" t="str">
        <f>IF('Competition Info.'!C22 = "","",('Competition Info.'!C22))</f>
        <v/>
      </c>
      <c r="C25" s="638"/>
      <c r="D25" s="140"/>
      <c r="E25" s="310"/>
      <c r="F25" s="295"/>
      <c r="G25" s="285" t="str">
        <f>IF('Competition Info.'!C22 = "","",SUM(E25:F25))</f>
        <v/>
      </c>
    </row>
    <row r="26" spans="1:12">
      <c r="A26" s="143" t="str">
        <f>IF('Competition Info.'!C23 = "","",('Competition Info.'!B23))</f>
        <v/>
      </c>
      <c r="B26" s="638" t="str">
        <f>IF('Competition Info.'!C23 = "","",('Competition Info.'!C23))</f>
        <v/>
      </c>
      <c r="C26" s="638"/>
      <c r="D26" s="140"/>
      <c r="E26" s="310"/>
      <c r="F26" s="295"/>
      <c r="G26" s="285" t="str">
        <f>IF('Competition Info.'!C23 = "","",SUM(E26:F26))</f>
        <v/>
      </c>
    </row>
    <row r="27" spans="1:12">
      <c r="A27" s="143" t="str">
        <f>IF('Competition Info.'!C24 = "","",('Competition Info.'!B24))</f>
        <v/>
      </c>
      <c r="B27" s="638" t="str">
        <f>IF('Competition Info.'!C24 = "","",('Competition Info.'!C24))</f>
        <v/>
      </c>
      <c r="C27" s="638"/>
      <c r="D27" s="140"/>
      <c r="E27" s="310"/>
      <c r="F27" s="295"/>
      <c r="G27" s="285" t="str">
        <f>IF('Competition Info.'!C24 = "","",SUM(E27:F27))</f>
        <v/>
      </c>
    </row>
    <row r="28" spans="1:12">
      <c r="A28" s="143" t="str">
        <f>IF('Competition Info.'!C25 = "","",('Competition Info.'!B25))</f>
        <v/>
      </c>
      <c r="B28" s="638" t="str">
        <f>IF('Competition Info.'!C25 = "","",('Competition Info.'!C25))</f>
        <v/>
      </c>
      <c r="C28" s="638"/>
      <c r="D28" s="140"/>
      <c r="E28" s="310"/>
      <c r="F28" s="295"/>
      <c r="G28" s="285" t="str">
        <f>IF('Competition Info.'!C25 = "","",SUM(E28:F28))</f>
        <v/>
      </c>
    </row>
    <row r="29" spans="1:12">
      <c r="A29" s="143" t="str">
        <f>IF('Competition Info.'!C26 = "","",('Competition Info.'!B26))</f>
        <v/>
      </c>
      <c r="B29" s="638" t="str">
        <f>IF('Competition Info.'!C26 = "","",('Competition Info.'!C26))</f>
        <v/>
      </c>
      <c r="C29" s="638"/>
      <c r="D29" s="140"/>
      <c r="E29" s="310"/>
      <c r="F29" s="295"/>
      <c r="G29" s="285" t="str">
        <f>IF('Competition Info.'!C26 = "","",SUM(E29:F29))</f>
        <v/>
      </c>
    </row>
    <row r="30" spans="1:12" ht="12" customHeight="1">
      <c r="A30" s="132"/>
      <c r="E30" s="133"/>
      <c r="F30" s="133"/>
      <c r="G30" s="134"/>
    </row>
    <row r="31" spans="1:12">
      <c r="A31" s="132"/>
      <c r="B31" s="146"/>
      <c r="C31" s="5" t="s">
        <v>112</v>
      </c>
      <c r="D31" s="421"/>
      <c r="E31" s="413">
        <f>SUM(E15:E29)</f>
        <v>0</v>
      </c>
      <c r="F31" s="414">
        <f>SUM(F15:F29)</f>
        <v>0</v>
      </c>
      <c r="G31" s="134"/>
    </row>
    <row r="32" spans="1:12">
      <c r="A32" s="132"/>
      <c r="B32" s="146"/>
      <c r="C32" s="5" t="s">
        <v>113</v>
      </c>
      <c r="D32" s="421"/>
      <c r="E32" s="413">
        <f>IF(COUNTA(E15:E29)&gt;4,MAX(E15:E29),0)</f>
        <v>0</v>
      </c>
      <c r="F32" s="414">
        <f>IF(COUNTA(F15:F29)&gt;4,MAX(F15:F29),0)</f>
        <v>0</v>
      </c>
      <c r="G32" s="208"/>
      <c r="H32" s="133"/>
      <c r="I32" s="133"/>
      <c r="J32" s="133"/>
      <c r="K32" s="133"/>
      <c r="L32" s="133"/>
    </row>
    <row r="33" spans="1:12">
      <c r="A33" s="132"/>
      <c r="B33" s="146"/>
      <c r="C33" s="5" t="s">
        <v>114</v>
      </c>
      <c r="D33" s="421"/>
      <c r="E33" s="413">
        <f>IF(COUNTA(E15:E29)&gt;4,MIN(E15:E29),0)</f>
        <v>0</v>
      </c>
      <c r="F33" s="414">
        <f>IF(COUNTA(F15:F29)&gt;4,MIN(F15:F29),0)</f>
        <v>0</v>
      </c>
      <c r="G33" s="208"/>
      <c r="H33" s="133"/>
      <c r="I33" s="133"/>
      <c r="J33" s="133"/>
      <c r="K33" s="133"/>
      <c r="L33" s="133"/>
    </row>
    <row r="34" spans="1:12">
      <c r="A34" s="132"/>
      <c r="B34" s="146"/>
      <c r="C34" s="5" t="s">
        <v>115</v>
      </c>
      <c r="D34" s="421"/>
      <c r="E34" s="413">
        <f>SUM(E31-E32-E33)</f>
        <v>0</v>
      </c>
      <c r="F34" s="414">
        <f>SUM(F31-F32-F33)</f>
        <v>0</v>
      </c>
      <c r="G34" s="208"/>
      <c r="H34" s="133"/>
      <c r="I34" s="133"/>
      <c r="J34" s="133"/>
      <c r="K34" s="133"/>
      <c r="L34" s="133"/>
    </row>
    <row r="35" spans="1:12" ht="12" customHeight="1">
      <c r="A35" s="209"/>
      <c r="B35" s="157"/>
      <c r="C35" s="157"/>
      <c r="D35" s="157"/>
      <c r="E35" s="210"/>
      <c r="F35" s="210"/>
      <c r="G35" s="211"/>
    </row>
    <row r="36" spans="1:12" ht="8.1" customHeight="1">
      <c r="A36" s="132"/>
      <c r="E36" s="133"/>
      <c r="F36" s="133"/>
      <c r="G36" s="134"/>
    </row>
    <row r="37" spans="1:12">
      <c r="A37" s="132"/>
      <c r="B37" s="146"/>
      <c r="C37" s="5" t="s">
        <v>116</v>
      </c>
      <c r="E37" s="415">
        <f>SUM(E34:F34)</f>
        <v>0</v>
      </c>
      <c r="F37" s="133"/>
      <c r="G37" s="134"/>
    </row>
    <row r="38" spans="1:12">
      <c r="A38" s="132"/>
      <c r="B38" s="146"/>
      <c r="C38" s="5" t="s">
        <v>95</v>
      </c>
      <c r="E38" s="148" t="e">
        <f>IF(COUNTA(E15:E29)&gt;4,ROUND(E37/(COUNTA(E15:E29)-2),4),ROUND(E37/(COUNTA(E15:E29)),4))</f>
        <v>#DIV/0!</v>
      </c>
      <c r="F38" s="133"/>
      <c r="G38" s="134"/>
    </row>
    <row r="39" spans="1:12" ht="8.1" customHeight="1" thickBot="1">
      <c r="A39" s="275"/>
      <c r="B39" s="151"/>
      <c r="C39" s="151"/>
      <c r="D39" s="151"/>
      <c r="E39" s="276"/>
      <c r="F39" s="276"/>
      <c r="G39" s="152"/>
    </row>
    <row r="40" spans="1:12" ht="17.25">
      <c r="A40" s="153"/>
      <c r="B40" s="146"/>
      <c r="C40" s="5" t="s">
        <v>117</v>
      </c>
      <c r="E40" s="148" t="e">
        <f>ROUND(SUM(E38)*3.75,4)</f>
        <v>#DIV/0!</v>
      </c>
      <c r="F40" s="280"/>
      <c r="G40" s="281"/>
    </row>
    <row r="41" spans="1:12" ht="17.25">
      <c r="A41" s="153"/>
      <c r="B41" s="146"/>
      <c r="C41" s="5" t="s">
        <v>118</v>
      </c>
      <c r="E41" s="415">
        <f>IF(B8=0,0,IF(B7="Junior",IF(B8&gt;2.1,4,IF(B8&lt;1.2,4,0)),IF(B8&gt;2.4,4,IF(B8&lt;1.5,4,0))))</f>
        <v>0</v>
      </c>
      <c r="F41" s="280"/>
      <c r="G41" s="281"/>
    </row>
    <row r="42" spans="1:12" ht="17.25">
      <c r="A42" s="423" t="s">
        <v>273</v>
      </c>
      <c r="B42" s="473"/>
      <c r="C42" s="5" t="s">
        <v>257</v>
      </c>
      <c r="E42" s="415">
        <f>B42*0.75</f>
        <v>0</v>
      </c>
      <c r="F42" s="482">
        <f>SUM(E41:E43)</f>
        <v>0</v>
      </c>
      <c r="G42" s="281"/>
    </row>
    <row r="43" spans="1:12" ht="17.25">
      <c r="A43" s="153"/>
      <c r="B43" s="146"/>
      <c r="C43" s="5" t="s">
        <v>119</v>
      </c>
      <c r="E43" s="418">
        <v>0</v>
      </c>
      <c r="F43" s="280"/>
      <c r="G43" s="281"/>
    </row>
    <row r="44" spans="1:12" ht="17.25">
      <c r="A44" s="153"/>
      <c r="B44" s="146"/>
      <c r="C44" s="5" t="s">
        <v>218</v>
      </c>
      <c r="E44" s="279" t="e">
        <f>SUM(E40-E41-E42-E43)</f>
        <v>#DIV/0!</v>
      </c>
      <c r="F44" s="280"/>
      <c r="G44" s="281"/>
    </row>
    <row r="45" spans="1:12" ht="12" customHeight="1" thickBot="1">
      <c r="A45" s="275"/>
      <c r="B45" s="151"/>
      <c r="C45" s="151"/>
      <c r="D45" s="151"/>
      <c r="E45" s="276"/>
      <c r="F45" s="276"/>
      <c r="G45" s="152"/>
    </row>
    <row r="46" spans="1:12" ht="12" customHeight="1">
      <c r="A46" s="132"/>
      <c r="E46" s="133"/>
      <c r="F46" s="133"/>
      <c r="G46" s="134"/>
    </row>
    <row r="47" spans="1:12" ht="18" customHeight="1">
      <c r="A47" s="153"/>
      <c r="B47" s="132" t="s">
        <v>217</v>
      </c>
      <c r="E47" s="148" t="e">
        <f>VLOOKUP(F6,Compuls_Recap,4,FALSE)</f>
        <v>#N/A</v>
      </c>
      <c r="F47" s="133"/>
      <c r="G47" s="134"/>
    </row>
    <row r="48" spans="1:12" ht="18" hidden="1" customHeight="1">
      <c r="A48" s="153"/>
      <c r="B48" s="146"/>
      <c r="C48" s="167"/>
      <c r="D48" s="148"/>
      <c r="E48" s="148"/>
      <c r="F48" s="133"/>
      <c r="G48" s="134"/>
    </row>
    <row r="49" spans="1:7" ht="18" hidden="1" customHeight="1">
      <c r="A49" s="153"/>
      <c r="B49" s="146"/>
      <c r="C49" s="148"/>
      <c r="D49" s="148"/>
      <c r="E49" s="148"/>
      <c r="F49" s="133"/>
      <c r="G49" s="134"/>
    </row>
    <row r="50" spans="1:7" ht="18" customHeight="1">
      <c r="A50" s="153"/>
      <c r="B50" s="146" t="s">
        <v>412</v>
      </c>
      <c r="E50" s="148" t="e">
        <f>SUM(E44)</f>
        <v>#DIV/0!</v>
      </c>
      <c r="G50" s="134"/>
    </row>
    <row r="51" spans="1:7" ht="18" customHeight="1" thickBot="1">
      <c r="A51" s="153"/>
      <c r="B51" s="146" t="s">
        <v>135</v>
      </c>
      <c r="E51" s="148" t="e">
        <f>SUM(E47+E50)</f>
        <v>#N/A</v>
      </c>
      <c r="G51" s="134"/>
    </row>
    <row r="52" spans="1:7" ht="9.75" customHeight="1">
      <c r="A52" s="269"/>
      <c r="B52" s="270"/>
      <c r="C52" s="284"/>
      <c r="D52" s="284"/>
      <c r="E52" s="271"/>
      <c r="F52" s="271"/>
      <c r="G52" s="272"/>
    </row>
    <row r="53" spans="1:7" ht="15.75" customHeight="1">
      <c r="A53" s="278" t="s">
        <v>137</v>
      </c>
      <c r="C53" s="39"/>
      <c r="D53" s="39"/>
      <c r="E53" s="279" t="e">
        <f>SUM(E51)</f>
        <v>#N/A</v>
      </c>
      <c r="F53" s="133"/>
      <c r="G53" s="134"/>
    </row>
    <row r="54" spans="1:7" ht="9.75" customHeight="1" thickBot="1">
      <c r="A54" s="275"/>
      <c r="B54" s="151"/>
      <c r="C54" s="151"/>
      <c r="D54" s="151"/>
      <c r="E54" s="276"/>
      <c r="F54" s="276"/>
      <c r="G54" s="152"/>
    </row>
  </sheetData>
  <mergeCells count="15">
    <mergeCell ref="B27:C27"/>
    <mergeCell ref="B28:C28"/>
    <mergeCell ref="B29:C29"/>
    <mergeCell ref="B23:C23"/>
    <mergeCell ref="B24:C24"/>
    <mergeCell ref="B25:C25"/>
    <mergeCell ref="B26:C26"/>
    <mergeCell ref="B21:C21"/>
    <mergeCell ref="B22:C22"/>
    <mergeCell ref="B15:C15"/>
    <mergeCell ref="B16:C16"/>
    <mergeCell ref="B17:C17"/>
    <mergeCell ref="B18:C18"/>
    <mergeCell ref="B19:C19"/>
    <mergeCell ref="B20:C20"/>
  </mergeCells>
  <phoneticPr fontId="0" type="noConversion"/>
  <conditionalFormatting sqref="E41 E43">
    <cfRule type="cellIs" dxfId="3" priority="1" stopIfTrue="1" operator="greaterThan">
      <formula>0</formula>
    </cfRule>
  </conditionalFormatting>
  <conditionalFormatting sqref="E42">
    <cfRule type="cellIs" dxfId="2" priority="2" stopIfTrue="1" operator="notEqual">
      <formula>0</formula>
    </cfRule>
  </conditionalFormatting>
  <conditionalFormatting sqref="B8">
    <cfRule type="cellIs" dxfId="1" priority="3" stopIfTrue="1" operator="equal">
      <formula>0</formula>
    </cfRule>
  </conditionalFormatting>
  <conditionalFormatting sqref="B42">
    <cfRule type="expression" dxfId="0" priority="4" stopIfTrue="1">
      <formula>ISBLANK(B42)</formula>
    </cfRule>
  </conditionalFormatting>
  <printOptions horizontalCentered="1" gridLinesSet="0"/>
  <pageMargins left="0.25" right="0.25" top="0.5" bottom="0.5" header="0" footer="0.25"/>
  <pageSetup scale="98" orientation="portrait" horizontalDpi="4294967292" verticalDpi="4294967292"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54A8DE-FDD3-401B-A3DB-263F36BB2951}">
  <sheetPr codeName="Sheet26">
    <tabColor indexed="61"/>
    <pageSetUpPr fitToPage="1"/>
  </sheetPr>
  <dimension ref="A1:J63"/>
  <sheetViews>
    <sheetView showGridLines="0" zoomScale="75" workbookViewId="0">
      <selection activeCell="D31" sqref="D31"/>
    </sheetView>
  </sheetViews>
  <sheetFormatPr defaultRowHeight="12.75"/>
  <cols>
    <col min="1" max="1" width="4.125" style="129" customWidth="1"/>
    <col min="2" max="2" width="18.5" style="129" customWidth="1"/>
    <col min="3" max="3" width="12.5" style="129" customWidth="1"/>
    <col min="4" max="4" width="36.375" style="129" customWidth="1"/>
    <col min="5" max="5" width="25.125" style="129" bestFit="1" customWidth="1"/>
    <col min="6" max="10" width="10.625" style="129" customWidth="1"/>
    <col min="11" max="16384" width="9" style="129"/>
  </cols>
  <sheetData>
    <row r="1" spans="1:10" ht="24.75" customHeight="1">
      <c r="A1" s="337" t="s">
        <v>138</v>
      </c>
      <c r="B1" s="338"/>
      <c r="C1" s="338"/>
      <c r="D1" s="338"/>
      <c r="E1" s="338"/>
      <c r="F1" s="338"/>
      <c r="G1" s="338"/>
      <c r="H1" s="338"/>
      <c r="I1" s="338"/>
      <c r="J1" s="338"/>
    </row>
    <row r="2" spans="1:10" ht="9.75" customHeight="1">
      <c r="D2" s="319"/>
    </row>
    <row r="3" spans="1:10" s="321" customFormat="1" ht="15" customHeight="1">
      <c r="C3" s="339" t="s">
        <v>139</v>
      </c>
      <c r="D3" s="340"/>
    </row>
    <row r="4" spans="1:10" s="321" customFormat="1" ht="20.65">
      <c r="C4" s="339" t="s">
        <v>140</v>
      </c>
      <c r="D4" s="341"/>
      <c r="H4" s="333"/>
    </row>
    <row r="5" spans="1:10" ht="17.25">
      <c r="C5" s="339" t="s">
        <v>141</v>
      </c>
      <c r="D5" s="370"/>
    </row>
    <row r="6" spans="1:10" ht="17.25">
      <c r="A6" s="322"/>
      <c r="C6" s="339" t="s">
        <v>7</v>
      </c>
      <c r="D6" s="320" t="str">
        <f>Category</f>
        <v>BI 15-17</v>
      </c>
      <c r="G6" s="322"/>
      <c r="H6" s="322"/>
    </row>
    <row r="7" spans="1:10" ht="17.649999999999999" thickBot="1">
      <c r="H7" s="342" t="s">
        <v>226</v>
      </c>
    </row>
    <row r="8" spans="1:10" ht="74.25" customHeight="1" thickBot="1">
      <c r="A8" s="331" t="s">
        <v>142</v>
      </c>
      <c r="B8" s="332"/>
      <c r="C8" s="332"/>
      <c r="D8" s="332"/>
      <c r="F8" s="343" t="s">
        <v>231</v>
      </c>
      <c r="G8" s="343" t="s">
        <v>224</v>
      </c>
      <c r="H8" s="343" t="s">
        <v>198</v>
      </c>
      <c r="I8" s="343" t="s">
        <v>205</v>
      </c>
      <c r="J8" s="343" t="s">
        <v>206</v>
      </c>
    </row>
    <row r="9" spans="1:10" ht="21" customHeight="1" thickTop="1">
      <c r="A9" s="129" t="s">
        <v>229</v>
      </c>
      <c r="B9" s="324" t="s">
        <v>143</v>
      </c>
      <c r="E9" s="609" t="s">
        <v>232</v>
      </c>
      <c r="F9" s="344"/>
      <c r="G9" s="345"/>
      <c r="H9" s="346"/>
      <c r="I9" s="346"/>
      <c r="J9" s="346"/>
    </row>
    <row r="10" spans="1:10" ht="15" customHeight="1" thickBot="1">
      <c r="B10" s="325" t="s">
        <v>144</v>
      </c>
      <c r="E10" s="610"/>
      <c r="F10" s="347"/>
      <c r="G10" s="348"/>
      <c r="H10" s="349"/>
      <c r="I10" s="349"/>
      <c r="J10" s="349"/>
    </row>
    <row r="11" spans="1:10" ht="15">
      <c r="B11" s="325" t="s">
        <v>243</v>
      </c>
      <c r="E11" s="321"/>
      <c r="F11" s="350"/>
      <c r="G11" s="346"/>
      <c r="H11" s="346"/>
      <c r="I11" s="346"/>
      <c r="J11" s="346"/>
    </row>
    <row r="12" spans="1:10" ht="15">
      <c r="B12" s="325" t="s">
        <v>233</v>
      </c>
      <c r="E12" s="321"/>
      <c r="F12" s="350"/>
      <c r="G12" s="350"/>
      <c r="H12" s="350"/>
      <c r="I12" s="350"/>
      <c r="J12" s="350"/>
    </row>
    <row r="13" spans="1:10" ht="9.75" customHeight="1" thickBot="1">
      <c r="B13" s="325"/>
      <c r="E13" s="321"/>
      <c r="F13" s="350"/>
      <c r="G13" s="351"/>
      <c r="H13" s="350"/>
      <c r="I13" s="350"/>
      <c r="J13" s="350"/>
    </row>
    <row r="14" spans="1:10" ht="21" customHeight="1">
      <c r="A14" s="129" t="s">
        <v>229</v>
      </c>
      <c r="B14" s="324" t="s">
        <v>145</v>
      </c>
      <c r="E14" s="609" t="s">
        <v>232</v>
      </c>
      <c r="F14" s="344"/>
      <c r="G14" s="352"/>
      <c r="H14" s="346"/>
      <c r="I14" s="346"/>
      <c r="J14" s="346"/>
    </row>
    <row r="15" spans="1:10" ht="13.9" thickBot="1">
      <c r="B15" s="325" t="s">
        <v>144</v>
      </c>
      <c r="E15" s="610"/>
      <c r="F15" s="347"/>
      <c r="G15" s="353"/>
      <c r="H15" s="349"/>
      <c r="I15" s="349"/>
      <c r="J15" s="349"/>
    </row>
    <row r="16" spans="1:10" ht="12.75" customHeight="1">
      <c r="B16" s="325" t="s">
        <v>243</v>
      </c>
      <c r="E16" s="321"/>
      <c r="F16" s="350"/>
      <c r="G16" s="351"/>
      <c r="H16" s="350"/>
      <c r="I16" s="350"/>
      <c r="J16" s="350"/>
    </row>
    <row r="17" spans="1:10" ht="15">
      <c r="B17" s="325" t="s">
        <v>146</v>
      </c>
      <c r="E17" s="321"/>
      <c r="F17" s="350"/>
      <c r="G17" s="351"/>
      <c r="H17" s="350"/>
      <c r="I17" s="350"/>
      <c r="J17" s="350"/>
    </row>
    <row r="18" spans="1:10" ht="9.75" customHeight="1" thickBot="1">
      <c r="B18" s="325"/>
      <c r="E18" s="321"/>
      <c r="F18" s="350"/>
      <c r="G18" s="350"/>
      <c r="H18" s="350"/>
      <c r="I18" s="350"/>
      <c r="J18" s="350"/>
    </row>
    <row r="19" spans="1:10" ht="21" customHeight="1">
      <c r="A19" s="129" t="s">
        <v>229</v>
      </c>
      <c r="B19" s="324" t="s">
        <v>147</v>
      </c>
      <c r="E19" s="609" t="s">
        <v>232</v>
      </c>
      <c r="F19" s="344"/>
      <c r="G19" s="352"/>
      <c r="H19" s="346"/>
      <c r="I19" s="346"/>
      <c r="J19" s="346"/>
    </row>
    <row r="20" spans="1:10" ht="13.9" thickBot="1">
      <c r="B20" s="325" t="s">
        <v>242</v>
      </c>
      <c r="E20" s="610"/>
      <c r="F20" s="347"/>
      <c r="G20" s="353"/>
      <c r="H20" s="349"/>
      <c r="I20" s="349"/>
      <c r="J20" s="349"/>
    </row>
    <row r="21" spans="1:10" ht="15">
      <c r="B21" s="325" t="s">
        <v>146</v>
      </c>
      <c r="E21" s="321"/>
      <c r="F21" s="350"/>
      <c r="G21" s="351"/>
      <c r="H21" s="350"/>
      <c r="I21" s="350"/>
      <c r="J21" s="350"/>
    </row>
    <row r="22" spans="1:10" ht="9.75" customHeight="1">
      <c r="B22" s="326"/>
      <c r="E22" s="321"/>
      <c r="F22" s="350"/>
      <c r="G22" s="351"/>
      <c r="H22" s="350"/>
      <c r="I22" s="350"/>
      <c r="J22" s="350"/>
    </row>
    <row r="23" spans="1:10" ht="34.700000000000003" customHeight="1">
      <c r="A23" s="354" t="s">
        <v>234</v>
      </c>
      <c r="B23" s="323"/>
      <c r="C23" s="323"/>
      <c r="D23" s="323"/>
      <c r="E23" s="323"/>
      <c r="F23" s="355"/>
      <c r="G23" s="355"/>
      <c r="H23" s="355"/>
      <c r="I23" s="355"/>
      <c r="J23" s="355"/>
    </row>
    <row r="24" spans="1:10">
      <c r="F24" s="350"/>
      <c r="G24" s="351"/>
      <c r="H24" s="350"/>
      <c r="I24" s="350"/>
      <c r="J24" s="350"/>
    </row>
    <row r="25" spans="1:10" ht="15">
      <c r="A25" s="322" t="s">
        <v>148</v>
      </c>
      <c r="F25" s="350"/>
      <c r="G25" s="350"/>
      <c r="H25" s="350"/>
      <c r="I25" s="350"/>
      <c r="J25" s="350"/>
    </row>
    <row r="26" spans="1:10">
      <c r="F26" s="350"/>
      <c r="G26" s="350"/>
      <c r="H26" s="350"/>
      <c r="I26" s="350"/>
      <c r="J26" s="350"/>
    </row>
    <row r="27" spans="1:10" ht="15">
      <c r="A27" s="322" t="s">
        <v>149</v>
      </c>
      <c r="B27" s="322" t="s">
        <v>150</v>
      </c>
      <c r="F27" s="350"/>
      <c r="G27" s="350"/>
      <c r="H27" s="350"/>
      <c r="I27" s="350"/>
      <c r="J27" s="350"/>
    </row>
    <row r="28" spans="1:10" ht="15">
      <c r="A28" s="356" t="s">
        <v>235</v>
      </c>
      <c r="B28" s="327"/>
      <c r="C28" s="357" t="s">
        <v>151</v>
      </c>
      <c r="D28" s="356" t="s">
        <v>236</v>
      </c>
      <c r="E28" s="323"/>
      <c r="F28" s="358"/>
      <c r="G28" s="358"/>
      <c r="H28" s="358"/>
      <c r="I28" s="358"/>
      <c r="J28" s="358"/>
    </row>
    <row r="29" spans="1:10" ht="15">
      <c r="A29" s="356" t="s">
        <v>105</v>
      </c>
      <c r="B29" s="327"/>
      <c r="C29" s="357" t="s">
        <v>152</v>
      </c>
      <c r="D29" s="356" t="s">
        <v>153</v>
      </c>
      <c r="E29" s="323"/>
      <c r="F29" s="358"/>
      <c r="G29" s="358"/>
      <c r="H29" s="358"/>
      <c r="I29" s="358"/>
      <c r="J29" s="358"/>
    </row>
    <row r="30" spans="1:10" ht="15">
      <c r="A30" s="356" t="s">
        <v>154</v>
      </c>
      <c r="B30" s="327"/>
      <c r="C30" s="357" t="s">
        <v>155</v>
      </c>
      <c r="D30" s="356" t="s">
        <v>156</v>
      </c>
      <c r="E30" s="323"/>
      <c r="F30" s="358"/>
      <c r="G30" s="358"/>
      <c r="H30" s="358"/>
      <c r="I30" s="358"/>
      <c r="J30" s="358"/>
    </row>
    <row r="31" spans="1:10">
      <c r="F31" s="350"/>
      <c r="G31" s="350"/>
      <c r="H31" s="350"/>
      <c r="I31" s="350"/>
      <c r="J31" s="350"/>
    </row>
    <row r="32" spans="1:10" ht="15">
      <c r="A32" s="322" t="s">
        <v>157</v>
      </c>
      <c r="B32" s="322" t="s">
        <v>158</v>
      </c>
      <c r="F32" s="350"/>
      <c r="G32" s="350"/>
      <c r="H32" s="350"/>
      <c r="I32" s="350"/>
      <c r="J32" s="350"/>
    </row>
    <row r="33" spans="1:10" ht="15">
      <c r="A33" s="356" t="s">
        <v>235</v>
      </c>
      <c r="B33" s="327"/>
      <c r="C33" s="357" t="s">
        <v>151</v>
      </c>
      <c r="D33" s="356" t="s">
        <v>236</v>
      </c>
      <c r="E33" s="359"/>
      <c r="F33" s="358"/>
      <c r="G33" s="358"/>
      <c r="H33" s="358"/>
      <c r="I33" s="358"/>
      <c r="J33" s="358"/>
    </row>
    <row r="34" spans="1:10" ht="15">
      <c r="A34" s="356" t="s">
        <v>105</v>
      </c>
      <c r="B34" s="327"/>
      <c r="C34" s="357" t="s">
        <v>152</v>
      </c>
      <c r="D34" s="356" t="s">
        <v>153</v>
      </c>
      <c r="E34" s="359"/>
      <c r="F34" s="358"/>
      <c r="G34" s="358"/>
      <c r="H34" s="358"/>
      <c r="I34" s="358"/>
      <c r="J34" s="358"/>
    </row>
    <row r="35" spans="1:10" ht="15">
      <c r="A35" s="356" t="s">
        <v>154</v>
      </c>
      <c r="B35" s="327"/>
      <c r="C35" s="357" t="s">
        <v>155</v>
      </c>
      <c r="D35" s="356" t="s">
        <v>156</v>
      </c>
      <c r="E35" s="359"/>
      <c r="F35" s="358"/>
      <c r="G35" s="358"/>
      <c r="H35" s="358"/>
      <c r="I35" s="358"/>
      <c r="J35" s="358"/>
    </row>
    <row r="36" spans="1:10">
      <c r="F36" s="350"/>
      <c r="G36" s="350"/>
      <c r="H36" s="350"/>
      <c r="I36" s="350"/>
      <c r="J36" s="350"/>
    </row>
    <row r="37" spans="1:10" ht="15">
      <c r="A37" s="322" t="s">
        <v>159</v>
      </c>
      <c r="B37" s="322" t="s">
        <v>160</v>
      </c>
      <c r="F37" s="350"/>
      <c r="G37" s="350"/>
      <c r="H37" s="350"/>
      <c r="I37" s="350"/>
      <c r="J37" s="350"/>
    </row>
    <row r="38" spans="1:10" ht="15">
      <c r="A38" s="356" t="s">
        <v>235</v>
      </c>
      <c r="B38" s="327"/>
      <c r="C38" s="357" t="s">
        <v>151</v>
      </c>
      <c r="D38" s="356" t="s">
        <v>236</v>
      </c>
      <c r="E38" s="359"/>
      <c r="F38" s="358"/>
      <c r="G38" s="358"/>
      <c r="H38" s="358"/>
      <c r="I38" s="358"/>
      <c r="J38" s="358"/>
    </row>
    <row r="39" spans="1:10" ht="15">
      <c r="A39" s="356" t="s">
        <v>105</v>
      </c>
      <c r="B39" s="327"/>
      <c r="C39" s="357" t="s">
        <v>152</v>
      </c>
      <c r="D39" s="356" t="s">
        <v>153</v>
      </c>
      <c r="E39" s="359"/>
      <c r="F39" s="358"/>
      <c r="G39" s="358"/>
      <c r="H39" s="358"/>
      <c r="I39" s="358"/>
      <c r="J39" s="358"/>
    </row>
    <row r="40" spans="1:10" ht="15">
      <c r="A40" s="356" t="s">
        <v>154</v>
      </c>
      <c r="B40" s="327"/>
      <c r="C40" s="357" t="s">
        <v>155</v>
      </c>
      <c r="D40" s="356" t="s">
        <v>156</v>
      </c>
      <c r="E40" s="359"/>
      <c r="F40" s="358"/>
      <c r="G40" s="358"/>
      <c r="H40" s="358"/>
      <c r="I40" s="358"/>
      <c r="J40" s="358"/>
    </row>
    <row r="41" spans="1:10">
      <c r="F41" s="350"/>
      <c r="G41" s="350"/>
      <c r="H41" s="350"/>
      <c r="I41" s="350"/>
      <c r="J41" s="350"/>
    </row>
    <row r="42" spans="1:10" ht="13.5">
      <c r="A42" s="129" t="s">
        <v>229</v>
      </c>
      <c r="B42" s="325" t="s">
        <v>161</v>
      </c>
      <c r="C42" s="325" t="s">
        <v>237</v>
      </c>
      <c r="F42" s="350"/>
      <c r="G42" s="350"/>
      <c r="H42" s="350"/>
      <c r="I42" s="350"/>
      <c r="J42" s="350"/>
    </row>
    <row r="43" spans="1:10" ht="13.5">
      <c r="A43" s="129" t="s">
        <v>229</v>
      </c>
      <c r="B43" s="325" t="s">
        <v>161</v>
      </c>
      <c r="C43" s="325" t="s">
        <v>237</v>
      </c>
      <c r="F43" s="350"/>
      <c r="G43" s="350"/>
      <c r="H43" s="350"/>
      <c r="I43" s="350"/>
      <c r="J43" s="350"/>
    </row>
    <row r="44" spans="1:10" ht="13.5">
      <c r="A44" s="129" t="s">
        <v>229</v>
      </c>
      <c r="B44" s="325" t="s">
        <v>162</v>
      </c>
      <c r="C44" s="325" t="s">
        <v>237</v>
      </c>
      <c r="F44" s="350"/>
      <c r="G44" s="350"/>
      <c r="H44" s="350"/>
      <c r="I44" s="350"/>
      <c r="J44" s="350"/>
    </row>
    <row r="45" spans="1:10" ht="13.15" thickBot="1">
      <c r="F45" s="350"/>
      <c r="G45" s="350"/>
      <c r="H45" s="350"/>
      <c r="I45" s="350"/>
      <c r="J45" s="350"/>
    </row>
    <row r="46" spans="1:10" ht="17.649999999999999">
      <c r="A46" s="360" t="s">
        <v>163</v>
      </c>
      <c r="B46" s="361"/>
      <c r="C46" s="361"/>
      <c r="D46" s="361"/>
      <c r="E46" s="345"/>
      <c r="F46" s="350"/>
      <c r="G46" s="350"/>
      <c r="H46" s="350"/>
      <c r="I46" s="350"/>
      <c r="J46" s="350"/>
    </row>
    <row r="47" spans="1:10" ht="18" thickBot="1">
      <c r="A47" s="362" t="s">
        <v>164</v>
      </c>
      <c r="B47" s="332"/>
      <c r="C47" s="332"/>
      <c r="D47" s="332"/>
      <c r="E47" s="363"/>
      <c r="F47" s="364"/>
      <c r="G47" s="364"/>
      <c r="H47" s="364"/>
      <c r="I47" s="364"/>
      <c r="J47" s="364"/>
    </row>
    <row r="48" spans="1:10" ht="21" customHeight="1" thickTop="1">
      <c r="A48" s="325" t="s">
        <v>165</v>
      </c>
      <c r="B48" s="325"/>
      <c r="C48" s="325" t="s">
        <v>166</v>
      </c>
      <c r="F48" s="350"/>
      <c r="G48" s="350"/>
      <c r="H48" s="350"/>
      <c r="I48" s="350"/>
      <c r="J48" s="350"/>
    </row>
    <row r="49" spans="1:10" ht="13.5">
      <c r="A49" s="325"/>
      <c r="B49" s="325"/>
      <c r="C49" s="325" t="s">
        <v>167</v>
      </c>
      <c r="F49" s="350"/>
      <c r="G49" s="350"/>
      <c r="H49" s="350"/>
      <c r="I49" s="350"/>
      <c r="J49" s="350"/>
    </row>
    <row r="50" spans="1:10" ht="13.5">
      <c r="A50" s="325" t="s">
        <v>230</v>
      </c>
      <c r="B50" s="325"/>
      <c r="C50" s="325"/>
      <c r="D50" s="325"/>
      <c r="F50" s="350"/>
      <c r="G50" s="350"/>
      <c r="H50" s="350"/>
      <c r="I50" s="350"/>
      <c r="J50" s="350"/>
    </row>
    <row r="51" spans="1:10" ht="37.700000000000003" customHeight="1">
      <c r="A51" s="325"/>
      <c r="B51" s="598" t="s">
        <v>238</v>
      </c>
      <c r="C51" s="615"/>
      <c r="D51" s="615"/>
      <c r="E51" s="616"/>
      <c r="F51" s="350"/>
      <c r="G51" s="350"/>
      <c r="H51" s="350"/>
      <c r="I51" s="350"/>
      <c r="J51" s="350"/>
    </row>
    <row r="52" spans="1:10" ht="15.4" thickBot="1">
      <c r="B52" s="328"/>
      <c r="F52" s="350"/>
      <c r="G52" s="350"/>
      <c r="H52" s="365"/>
      <c r="I52" s="350"/>
      <c r="J52" s="350"/>
    </row>
    <row r="53" spans="1:10" ht="15">
      <c r="B53" s="328"/>
      <c r="F53" s="346"/>
      <c r="G53" s="346"/>
      <c r="H53" s="366"/>
      <c r="I53" s="346"/>
      <c r="J53" s="346"/>
    </row>
    <row r="54" spans="1:10" ht="15.4" thickBot="1">
      <c r="A54" s="324"/>
      <c r="E54" s="322" t="s">
        <v>168</v>
      </c>
      <c r="F54" s="349"/>
      <c r="G54" s="349"/>
      <c r="H54" s="349"/>
      <c r="I54" s="349"/>
      <c r="J54" s="349"/>
    </row>
    <row r="55" spans="1:10" ht="15.4" thickBot="1">
      <c r="A55" s="121"/>
      <c r="B55" s="127"/>
      <c r="C55" s="127"/>
      <c r="D55" s="367" t="s">
        <v>239</v>
      </c>
      <c r="E55" s="368"/>
      <c r="F55" s="401" t="s">
        <v>240</v>
      </c>
      <c r="G55" s="401" t="s">
        <v>227</v>
      </c>
      <c r="H55" s="401" t="s">
        <v>228</v>
      </c>
      <c r="I55" s="401" t="s">
        <v>225</v>
      </c>
      <c r="J55" s="401" t="s">
        <v>206</v>
      </c>
    </row>
    <row r="56" spans="1:10" ht="15">
      <c r="H56" s="369"/>
    </row>
    <row r="57" spans="1:10" ht="24.75" customHeight="1">
      <c r="A57" s="325" t="s">
        <v>250</v>
      </c>
      <c r="C57" s="330"/>
      <c r="D57" s="400"/>
      <c r="E57" s="330"/>
      <c r="H57" s="329"/>
    </row>
    <row r="58" spans="1:10" ht="24.75" customHeight="1">
      <c r="A58" s="325" t="s">
        <v>251</v>
      </c>
      <c r="C58" s="330"/>
      <c r="D58" s="400"/>
      <c r="E58" s="330"/>
    </row>
    <row r="59" spans="1:10" ht="24.75" customHeight="1">
      <c r="A59" s="325" t="s">
        <v>247</v>
      </c>
      <c r="D59" s="399"/>
    </row>
    <row r="60" spans="1:10" ht="24.75" customHeight="1">
      <c r="A60" s="325" t="s">
        <v>248</v>
      </c>
      <c r="D60" s="323"/>
    </row>
    <row r="61" spans="1:10" ht="24.75" customHeight="1">
      <c r="A61" s="325" t="s">
        <v>249</v>
      </c>
      <c r="D61" s="323"/>
    </row>
    <row r="62" spans="1:10" ht="24.75" customHeight="1"/>
    <row r="63" spans="1:10" ht="24.75" customHeight="1"/>
  </sheetData>
  <mergeCells count="4">
    <mergeCell ref="E9:E10"/>
    <mergeCell ref="E14:E15"/>
    <mergeCell ref="E19:E20"/>
    <mergeCell ref="B51:E51"/>
  </mergeCells>
  <phoneticPr fontId="2" type="noConversion"/>
  <printOptions horizontalCentered="1"/>
  <pageMargins left="0.25" right="0.25" top="0.5" bottom="0.5" header="0" footer="0"/>
  <pageSetup scale="62" orientation="portrait" horizontalDpi="300" verticalDpi="300"/>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0BD707-AB15-49C5-98A6-0E869104EEC1}">
  <sheetPr codeName="Sheet24">
    <tabColor indexed="10"/>
  </sheetPr>
  <dimension ref="A1:K11"/>
  <sheetViews>
    <sheetView showGridLines="0" topLeftCell="A2" zoomScale="75" workbookViewId="0">
      <selection activeCell="A8" sqref="A8"/>
    </sheetView>
  </sheetViews>
  <sheetFormatPr defaultRowHeight="15"/>
  <cols>
    <col min="1" max="1" width="8.125" style="101" customWidth="1"/>
    <col min="2" max="2" width="20.625" style="101" customWidth="1"/>
    <col min="3" max="3" width="16.125" style="101" customWidth="1"/>
    <col min="4" max="4" width="9.625" style="167" customWidth="1"/>
    <col min="5" max="5" width="9.625" style="167" hidden="1" customWidth="1"/>
    <col min="6" max="7" width="9.625" style="167" customWidth="1"/>
    <col min="8" max="8" width="5.875" style="167" customWidth="1"/>
    <col min="9" max="9" width="5.125" style="196" customWidth="1"/>
    <col min="10" max="16384" width="9" style="101"/>
  </cols>
  <sheetData>
    <row r="1" spans="1:11" ht="17.649999999999999">
      <c r="A1" s="29" t="str">
        <f>Competition</f>
        <v>2024 NB Provincials</v>
      </c>
      <c r="D1" s="175">
        <f>COUNTA(D10:D70)</f>
        <v>0</v>
      </c>
    </row>
    <row r="2" spans="1:11" ht="17.649999999999999">
      <c r="A2" s="31" t="str">
        <f>Location</f>
        <v>Moncton, NB</v>
      </c>
    </row>
    <row r="3" spans="1:11" ht="17.649999999999999">
      <c r="A3" s="31" t="str">
        <f>Dates</f>
        <v>April 27-28, 2024</v>
      </c>
    </row>
    <row r="4" spans="1:11" ht="17.649999999999999">
      <c r="A4" s="31" t="str">
        <f>Level</f>
        <v>Provincial</v>
      </c>
    </row>
    <row r="5" spans="1:11" ht="17.649999999999999">
      <c r="A5" s="31" t="str">
        <f>Category</f>
        <v>BI 15-17</v>
      </c>
    </row>
    <row r="7" spans="1:11" ht="20.65">
      <c r="A7" s="198" t="s">
        <v>417</v>
      </c>
      <c r="B7" s="100"/>
      <c r="C7" s="100"/>
      <c r="D7" s="169"/>
      <c r="E7" s="169"/>
      <c r="F7" s="169"/>
      <c r="G7" s="169"/>
      <c r="H7" s="169"/>
      <c r="I7" s="195"/>
    </row>
    <row r="9" spans="1:11" ht="60.4" thickBot="1">
      <c r="A9" s="261" t="s">
        <v>43</v>
      </c>
      <c r="B9" s="262" t="s">
        <v>44</v>
      </c>
      <c r="C9" s="263" t="s">
        <v>101</v>
      </c>
      <c r="D9" s="264" t="s">
        <v>131</v>
      </c>
      <c r="E9" s="264" t="s">
        <v>132</v>
      </c>
      <c r="F9" s="264" t="s">
        <v>414</v>
      </c>
      <c r="G9" s="264" t="s">
        <v>277</v>
      </c>
      <c r="H9" s="264" t="s">
        <v>279</v>
      </c>
      <c r="I9" s="264" t="s">
        <v>415</v>
      </c>
      <c r="J9" s="264" t="s">
        <v>106</v>
      </c>
      <c r="K9" s="265" t="s">
        <v>102</v>
      </c>
    </row>
    <row r="10" spans="1:11">
      <c r="I10" s="167"/>
      <c r="J10" s="167"/>
      <c r="K10" s="196"/>
    </row>
    <row r="11" spans="1:11">
      <c r="I11" s="167"/>
      <c r="J11" s="167"/>
      <c r="K11" s="196"/>
    </row>
  </sheetData>
  <phoneticPr fontId="0" type="noConversion"/>
  <pageMargins left="0.25" right="0.25" top="0.5" bottom="0.75" header="0" footer="0.5"/>
  <pageSetup orientation="landscape" horizontalDpi="300" verticalDpi="300"/>
  <headerFooter alignWithMargins="0">
    <oddFooter>&amp;L&amp;"Arial,Regular"&amp;A&amp;C&amp;"Arial,Regular"Page &amp;P of &amp;N</oddFooter>
  </headerFooter>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0D80A9-4C09-452C-8B43-8DEC72A31D73}">
  <sheetPr codeName="Sheet5">
    <tabColor rgb="FFFF0000"/>
  </sheetPr>
  <dimension ref="A1:R39"/>
  <sheetViews>
    <sheetView showGridLines="0" topLeftCell="A20" workbookViewId="0">
      <selection activeCell="G20" sqref="G1:G65536"/>
    </sheetView>
  </sheetViews>
  <sheetFormatPr defaultRowHeight="15.4"/>
  <cols>
    <col min="1" max="18" width="6.625" customWidth="1"/>
  </cols>
  <sheetData>
    <row r="1" spans="1:18" s="559" customFormat="1" ht="22.5" customHeight="1">
      <c r="A1" s="700" t="s">
        <v>329</v>
      </c>
      <c r="B1" s="700"/>
      <c r="C1" s="700"/>
      <c r="D1" s="700"/>
      <c r="E1" s="700"/>
      <c r="F1" s="700"/>
      <c r="G1" s="700"/>
      <c r="H1" s="700"/>
      <c r="I1" s="700"/>
      <c r="J1" s="700"/>
      <c r="K1" s="700"/>
      <c r="L1" s="700"/>
      <c r="M1" s="700"/>
      <c r="N1" s="700"/>
      <c r="O1" s="700"/>
      <c r="P1" s="700"/>
      <c r="Q1" s="700"/>
      <c r="R1" s="700"/>
    </row>
    <row r="2" spans="1:18" s="6" customFormat="1" ht="17.649999999999999">
      <c r="A2" s="574" t="s">
        <v>43</v>
      </c>
      <c r="B2" s="648"/>
      <c r="C2" s="648"/>
    </row>
    <row r="3" spans="1:18" s="6" customFormat="1" ht="17.649999999999999">
      <c r="A3" s="575" t="s">
        <v>331</v>
      </c>
      <c r="B3" s="576"/>
      <c r="C3" s="576"/>
      <c r="D3" s="577"/>
      <c r="I3" s="701" t="s">
        <v>380</v>
      </c>
      <c r="J3" s="701"/>
      <c r="K3" s="702" t="str">
        <f>Category</f>
        <v>BI 15-17</v>
      </c>
      <c r="L3" s="702"/>
      <c r="N3" s="701" t="s">
        <v>47</v>
      </c>
      <c r="O3" s="701"/>
      <c r="P3" s="702"/>
      <c r="Q3" s="702"/>
      <c r="R3" s="702"/>
    </row>
    <row r="4" spans="1:18" s="6" customFormat="1" ht="17.649999999999999">
      <c r="A4" s="696" t="s">
        <v>330</v>
      </c>
      <c r="B4" s="696"/>
      <c r="C4" s="696"/>
      <c r="D4" s="694"/>
      <c r="E4" s="694"/>
      <c r="F4" s="694"/>
      <c r="G4" s="694"/>
      <c r="H4" s="694"/>
      <c r="I4" s="697" t="s">
        <v>141</v>
      </c>
      <c r="J4" s="697"/>
      <c r="K4" s="698"/>
      <c r="L4" s="698"/>
      <c r="M4" s="698"/>
      <c r="N4" s="699" t="s">
        <v>120</v>
      </c>
      <c r="O4" s="699"/>
      <c r="P4" s="694"/>
      <c r="Q4" s="694"/>
      <c r="R4" s="694"/>
    </row>
    <row r="5" spans="1:18" s="6" customFormat="1" ht="3.95" customHeight="1"/>
    <row r="6" spans="1:18" s="6" customFormat="1" ht="17.25">
      <c r="A6" s="551" t="s">
        <v>370</v>
      </c>
      <c r="B6" s="550"/>
      <c r="C6" s="550"/>
    </row>
    <row r="7" spans="1:18" s="6" customFormat="1" ht="3.95" customHeight="1" thickBot="1">
      <c r="A7" s="551"/>
      <c r="B7" s="550"/>
      <c r="C7" s="550"/>
    </row>
    <row r="8" spans="1:18" s="101" customFormat="1" ht="17.45" customHeight="1" thickBot="1">
      <c r="A8" s="689" t="s">
        <v>371</v>
      </c>
      <c r="B8" s="689"/>
      <c r="C8" s="693"/>
      <c r="D8" s="561"/>
      <c r="E8" s="690" t="s">
        <v>372</v>
      </c>
      <c r="F8" s="691"/>
      <c r="G8" s="692"/>
      <c r="H8" s="561"/>
      <c r="I8" s="690" t="s">
        <v>373</v>
      </c>
      <c r="J8" s="691"/>
      <c r="K8" s="561"/>
      <c r="L8" s="562" t="s">
        <v>374</v>
      </c>
      <c r="M8" s="561"/>
      <c r="N8" s="562" t="s">
        <v>374</v>
      </c>
      <c r="O8" s="561"/>
      <c r="P8" s="695" t="s">
        <v>375</v>
      </c>
      <c r="Q8" s="695"/>
      <c r="R8" s="561"/>
    </row>
    <row r="9" spans="1:18" s="101" customFormat="1" ht="8.1" customHeight="1" thickBot="1">
      <c r="A9" s="560"/>
      <c r="B9" s="560"/>
      <c r="C9" s="560"/>
      <c r="D9" s="564"/>
      <c r="E9" s="563"/>
      <c r="F9" s="563"/>
      <c r="G9" s="563"/>
      <c r="H9" s="564"/>
      <c r="I9" s="563"/>
      <c r="J9" s="563"/>
      <c r="K9" s="564"/>
      <c r="L9" s="563"/>
      <c r="M9" s="564"/>
      <c r="N9" s="563"/>
      <c r="O9" s="564"/>
      <c r="P9" s="695"/>
      <c r="Q9" s="695"/>
      <c r="R9" s="564"/>
    </row>
    <row r="10" spans="1:18" s="101" customFormat="1" ht="17.45" customHeight="1" thickBot="1">
      <c r="A10" s="689" t="s">
        <v>368</v>
      </c>
      <c r="B10" s="689"/>
      <c r="C10" s="561"/>
      <c r="D10" s="690" t="s">
        <v>376</v>
      </c>
      <c r="E10" s="691"/>
      <c r="F10" s="692"/>
      <c r="G10" s="561"/>
      <c r="I10" s="565"/>
      <c r="J10" s="565"/>
      <c r="K10" s="565"/>
      <c r="L10" s="565"/>
      <c r="M10" s="565"/>
      <c r="N10" s="565"/>
      <c r="O10" s="565"/>
      <c r="P10" s="565"/>
      <c r="Q10" s="565"/>
      <c r="R10" s="565"/>
    </row>
    <row r="11" spans="1:18" s="6" customFormat="1" ht="17.25">
      <c r="A11" s="551" t="s">
        <v>369</v>
      </c>
      <c r="B11" s="550"/>
      <c r="C11" s="550"/>
    </row>
    <row r="12" spans="1:18" s="6" customFormat="1" ht="3.95" customHeight="1" thickBot="1">
      <c r="A12" s="551"/>
      <c r="B12" s="550"/>
      <c r="C12" s="550"/>
    </row>
    <row r="13" spans="1:18" s="552" customFormat="1" ht="17.45" customHeight="1" thickBot="1">
      <c r="A13" s="689" t="s">
        <v>367</v>
      </c>
      <c r="B13" s="693"/>
      <c r="C13" s="561"/>
      <c r="D13" s="690" t="s">
        <v>368</v>
      </c>
      <c r="E13" s="692"/>
      <c r="F13" s="561"/>
    </row>
    <row r="14" spans="1:18" s="6" customFormat="1" ht="17.25">
      <c r="A14" s="551" t="s">
        <v>366</v>
      </c>
      <c r="B14" s="550"/>
      <c r="C14" s="550"/>
    </row>
    <row r="15" spans="1:18" s="6" customFormat="1" ht="3.95" customHeight="1" thickBot="1">
      <c r="A15" s="551"/>
      <c r="B15" s="550"/>
      <c r="C15" s="550"/>
    </row>
    <row r="16" spans="1:18" s="552" customFormat="1" ht="17.45" customHeight="1" thickBot="1">
      <c r="A16" s="689" t="s">
        <v>367</v>
      </c>
      <c r="B16" s="693"/>
      <c r="C16" s="561"/>
      <c r="D16" s="690" t="s">
        <v>368</v>
      </c>
      <c r="E16" s="692"/>
      <c r="F16" s="561"/>
    </row>
    <row r="17" spans="1:18" s="6" customFormat="1" ht="8.1" customHeight="1" thickBot="1"/>
    <row r="18" spans="1:18" s="567" customFormat="1" ht="20.100000000000001" customHeight="1">
      <c r="A18" s="686"/>
      <c r="B18" s="687"/>
      <c r="C18" s="688"/>
      <c r="D18" s="678" t="s">
        <v>360</v>
      </c>
      <c r="E18" s="678"/>
      <c r="F18" s="678"/>
      <c r="G18" s="678" t="s">
        <v>361</v>
      </c>
      <c r="H18" s="678"/>
      <c r="I18" s="678"/>
      <c r="J18" s="678" t="s">
        <v>362</v>
      </c>
      <c r="K18" s="678"/>
      <c r="L18" s="678"/>
      <c r="M18" s="678" t="s">
        <v>363</v>
      </c>
      <c r="N18" s="678"/>
      <c r="O18" s="678"/>
      <c r="P18" s="677" t="s">
        <v>364</v>
      </c>
      <c r="Q18" s="678"/>
      <c r="R18" s="679"/>
    </row>
    <row r="19" spans="1:18" s="549" customFormat="1" ht="39.950000000000003" customHeight="1">
      <c r="A19" s="680"/>
      <c r="B19" s="681"/>
      <c r="C19" s="682"/>
      <c r="D19" s="683" t="s">
        <v>359</v>
      </c>
      <c r="E19" s="684"/>
      <c r="F19" s="684"/>
      <c r="G19" s="683" t="s">
        <v>357</v>
      </c>
      <c r="H19" s="684"/>
      <c r="I19" s="684"/>
      <c r="J19" s="683" t="s">
        <v>355</v>
      </c>
      <c r="K19" s="684"/>
      <c r="L19" s="684"/>
      <c r="M19" s="683" t="s">
        <v>356</v>
      </c>
      <c r="N19" s="684"/>
      <c r="O19" s="684"/>
      <c r="P19" s="683" t="s">
        <v>358</v>
      </c>
      <c r="Q19" s="684"/>
      <c r="R19" s="685"/>
    </row>
    <row r="20" spans="1:18" s="219" customFormat="1" ht="17.45" customHeight="1">
      <c r="A20" s="671"/>
      <c r="B20" s="672"/>
      <c r="C20" s="673"/>
      <c r="D20" s="547" t="s">
        <v>332</v>
      </c>
      <c r="E20" s="547" t="s">
        <v>333</v>
      </c>
      <c r="F20" s="547" t="s">
        <v>334</v>
      </c>
      <c r="G20" s="547" t="s">
        <v>336</v>
      </c>
      <c r="H20" s="547" t="s">
        <v>354</v>
      </c>
      <c r="I20" s="547" t="s">
        <v>335</v>
      </c>
      <c r="J20" s="547" t="s">
        <v>337</v>
      </c>
      <c r="K20" s="547" t="s">
        <v>338</v>
      </c>
      <c r="L20" s="547" t="s">
        <v>339</v>
      </c>
      <c r="M20" s="547" t="s">
        <v>340</v>
      </c>
      <c r="N20" s="547" t="s">
        <v>341</v>
      </c>
      <c r="O20" s="547" t="s">
        <v>342</v>
      </c>
      <c r="P20" s="547" t="s">
        <v>343</v>
      </c>
      <c r="Q20" s="547" t="s">
        <v>344</v>
      </c>
      <c r="R20" s="568" t="s">
        <v>345</v>
      </c>
    </row>
    <row r="21" spans="1:18" s="219" customFormat="1" ht="20.100000000000001" customHeight="1">
      <c r="A21" s="674" t="s">
        <v>346</v>
      </c>
      <c r="B21" s="675"/>
      <c r="C21" s="675"/>
      <c r="D21" s="675"/>
      <c r="E21" s="675"/>
      <c r="F21" s="675"/>
      <c r="G21" s="675"/>
      <c r="H21" s="675"/>
      <c r="I21" s="675"/>
      <c r="J21" s="675"/>
      <c r="K21" s="675"/>
      <c r="L21" s="675"/>
      <c r="M21" s="675"/>
      <c r="N21" s="675"/>
      <c r="O21" s="675"/>
      <c r="P21" s="675"/>
      <c r="Q21" s="675"/>
      <c r="R21" s="676"/>
    </row>
    <row r="22" spans="1:18" s="219" customFormat="1" ht="17.45" customHeight="1">
      <c r="A22" s="660" t="s">
        <v>347</v>
      </c>
      <c r="B22" s="661"/>
      <c r="C22" s="662"/>
      <c r="D22" s="663"/>
      <c r="E22" s="664"/>
      <c r="F22" s="665"/>
      <c r="G22" s="663"/>
      <c r="H22" s="664"/>
      <c r="I22" s="665"/>
      <c r="J22" s="663"/>
      <c r="K22" s="664"/>
      <c r="L22" s="665"/>
      <c r="M22" s="663"/>
      <c r="N22" s="664"/>
      <c r="O22" s="665"/>
      <c r="P22" s="663"/>
      <c r="Q22" s="664"/>
      <c r="R22" s="666"/>
    </row>
    <row r="23" spans="1:18" s="219" customFormat="1" ht="17.45" customHeight="1">
      <c r="A23" s="660" t="s">
        <v>348</v>
      </c>
      <c r="B23" s="661"/>
      <c r="C23" s="662"/>
      <c r="D23" s="663"/>
      <c r="E23" s="664"/>
      <c r="F23" s="665"/>
      <c r="G23" s="663"/>
      <c r="H23" s="664"/>
      <c r="I23" s="665"/>
      <c r="J23" s="663"/>
      <c r="K23" s="664"/>
      <c r="L23" s="665"/>
      <c r="M23" s="663"/>
      <c r="N23" s="664"/>
      <c r="O23" s="665"/>
      <c r="P23" s="663"/>
      <c r="Q23" s="664"/>
      <c r="R23" s="666"/>
    </row>
    <row r="24" spans="1:18" s="219" customFormat="1" ht="17.45" customHeight="1">
      <c r="A24" s="660" t="s">
        <v>349</v>
      </c>
      <c r="B24" s="661"/>
      <c r="C24" s="662"/>
      <c r="D24" s="663"/>
      <c r="E24" s="664"/>
      <c r="F24" s="665"/>
      <c r="G24" s="663"/>
      <c r="H24" s="664"/>
      <c r="I24" s="665"/>
      <c r="J24" s="663"/>
      <c r="K24" s="664"/>
      <c r="L24" s="665"/>
      <c r="M24" s="663"/>
      <c r="N24" s="664"/>
      <c r="O24" s="665"/>
      <c r="P24" s="663"/>
      <c r="Q24" s="664"/>
      <c r="R24" s="666"/>
    </row>
    <row r="25" spans="1:18" s="219" customFormat="1" ht="17.45" customHeight="1">
      <c r="A25" s="670"/>
      <c r="B25" s="664"/>
      <c r="C25" s="665"/>
      <c r="D25" s="663"/>
      <c r="E25" s="664"/>
      <c r="F25" s="665"/>
      <c r="G25" s="663"/>
      <c r="H25" s="664"/>
      <c r="I25" s="665"/>
      <c r="J25" s="663"/>
      <c r="K25" s="664"/>
      <c r="L25" s="665"/>
      <c r="M25" s="663"/>
      <c r="N25" s="664"/>
      <c r="O25" s="665"/>
      <c r="P25" s="663"/>
      <c r="Q25" s="664"/>
      <c r="R25" s="666"/>
    </row>
    <row r="26" spans="1:18" s="219" customFormat="1" ht="20.100000000000001" customHeight="1">
      <c r="A26" s="667" t="s">
        <v>350</v>
      </c>
      <c r="B26" s="668"/>
      <c r="C26" s="668"/>
      <c r="D26" s="668"/>
      <c r="E26" s="668"/>
      <c r="F26" s="668"/>
      <c r="G26" s="668"/>
      <c r="H26" s="668"/>
      <c r="I26" s="668"/>
      <c r="J26" s="668"/>
      <c r="K26" s="668"/>
      <c r="L26" s="668"/>
      <c r="M26" s="668"/>
      <c r="N26" s="668"/>
      <c r="O26" s="668"/>
      <c r="P26" s="668"/>
      <c r="Q26" s="668"/>
      <c r="R26" s="669"/>
    </row>
    <row r="27" spans="1:18" s="219" customFormat="1" ht="17.45" customHeight="1">
      <c r="A27" s="660" t="s">
        <v>351</v>
      </c>
      <c r="B27" s="661"/>
      <c r="C27" s="662"/>
      <c r="D27" s="663"/>
      <c r="E27" s="664"/>
      <c r="F27" s="665"/>
      <c r="G27" s="663"/>
      <c r="H27" s="664"/>
      <c r="I27" s="665"/>
      <c r="J27" s="663"/>
      <c r="K27" s="664"/>
      <c r="L27" s="665"/>
      <c r="M27" s="663"/>
      <c r="N27" s="664"/>
      <c r="O27" s="665"/>
      <c r="P27" s="663"/>
      <c r="Q27" s="664"/>
      <c r="R27" s="666"/>
    </row>
    <row r="28" spans="1:18" s="219" customFormat="1" ht="17.45" customHeight="1">
      <c r="A28" s="660" t="s">
        <v>352</v>
      </c>
      <c r="B28" s="661"/>
      <c r="C28" s="662"/>
      <c r="D28" s="663"/>
      <c r="E28" s="664"/>
      <c r="F28" s="665"/>
      <c r="G28" s="663"/>
      <c r="H28" s="664"/>
      <c r="I28" s="665"/>
      <c r="J28" s="663"/>
      <c r="K28" s="664"/>
      <c r="L28" s="665"/>
      <c r="M28" s="663"/>
      <c r="N28" s="664"/>
      <c r="O28" s="665"/>
      <c r="P28" s="663"/>
      <c r="Q28" s="664"/>
      <c r="R28" s="666"/>
    </row>
    <row r="29" spans="1:18" s="219" customFormat="1" ht="17.45" customHeight="1" thickBot="1">
      <c r="A29" s="653" t="s">
        <v>353</v>
      </c>
      <c r="B29" s="654"/>
      <c r="C29" s="655"/>
      <c r="D29" s="656"/>
      <c r="E29" s="657"/>
      <c r="F29" s="658"/>
      <c r="G29" s="656"/>
      <c r="H29" s="657"/>
      <c r="I29" s="658"/>
      <c r="J29" s="656"/>
      <c r="K29" s="657"/>
      <c r="L29" s="658"/>
      <c r="M29" s="656"/>
      <c r="N29" s="657"/>
      <c r="O29" s="658"/>
      <c r="P29" s="656"/>
      <c r="Q29" s="657"/>
      <c r="R29" s="659"/>
    </row>
    <row r="30" spans="1:18" s="6" customFormat="1" ht="3.95" customHeight="1">
      <c r="A30" s="551"/>
      <c r="B30" s="550"/>
      <c r="C30" s="550"/>
    </row>
    <row r="31" spans="1:18" s="219" customFormat="1" ht="20.65" thickBot="1">
      <c r="A31" s="104" t="s">
        <v>365</v>
      </c>
      <c r="B31" s="548"/>
      <c r="C31" s="548"/>
      <c r="F31" s="104"/>
    </row>
    <row r="32" spans="1:18" s="214" customFormat="1" ht="15" customHeight="1">
      <c r="A32" s="553"/>
      <c r="B32" s="566"/>
      <c r="C32" s="554"/>
      <c r="D32" s="219"/>
      <c r="E32" s="219"/>
      <c r="F32" s="219"/>
      <c r="G32" s="219"/>
      <c r="H32" s="219"/>
      <c r="I32" s="219"/>
      <c r="J32" s="219"/>
      <c r="K32" s="219"/>
      <c r="L32" s="219"/>
      <c r="M32" s="219"/>
      <c r="N32" s="219"/>
      <c r="O32" s="219"/>
      <c r="P32" s="219"/>
      <c r="Q32" s="219"/>
      <c r="R32" s="219"/>
    </row>
    <row r="33" spans="1:18" s="214" customFormat="1" ht="15" customHeight="1">
      <c r="A33" s="555"/>
      <c r="B33" s="219"/>
      <c r="C33" s="556"/>
      <c r="D33" s="219"/>
      <c r="E33" s="219"/>
      <c r="F33" s="219"/>
      <c r="G33" s="219"/>
      <c r="H33" s="219"/>
      <c r="I33" s="219"/>
      <c r="J33" s="219"/>
      <c r="K33" s="219"/>
      <c r="L33" s="219"/>
      <c r="M33" s="219"/>
      <c r="N33" s="219"/>
      <c r="O33" s="219"/>
      <c r="P33" s="219"/>
      <c r="Q33" s="219"/>
      <c r="R33" s="219"/>
    </row>
    <row r="34" spans="1:18" s="214" customFormat="1" ht="15" customHeight="1" thickBot="1">
      <c r="A34" s="557"/>
      <c r="B34" s="221"/>
      <c r="C34" s="558"/>
      <c r="D34" s="219"/>
      <c r="E34" s="219"/>
      <c r="F34" s="219"/>
      <c r="G34" s="219"/>
      <c r="H34" s="219"/>
      <c r="I34" s="219"/>
      <c r="J34" s="219"/>
      <c r="K34" s="219"/>
      <c r="L34" s="219"/>
      <c r="M34" s="219"/>
      <c r="N34" s="219"/>
      <c r="O34" s="219"/>
      <c r="P34" s="219"/>
      <c r="Q34" s="219"/>
      <c r="R34" s="219"/>
    </row>
    <row r="35" spans="1:18" s="214" customFormat="1" ht="8.1" customHeight="1">
      <c r="A35" s="219"/>
      <c r="B35" s="219"/>
      <c r="C35" s="219"/>
      <c r="D35" s="219"/>
      <c r="E35" s="219"/>
      <c r="F35" s="219"/>
      <c r="G35" s="219"/>
      <c r="H35" s="219"/>
      <c r="I35" s="219"/>
      <c r="J35" s="219"/>
      <c r="K35" s="219"/>
      <c r="L35" s="219"/>
      <c r="M35" s="219"/>
      <c r="N35" s="219"/>
      <c r="O35" s="219"/>
      <c r="P35" s="219"/>
      <c r="Q35" s="219"/>
      <c r="R35" s="219"/>
    </row>
    <row r="36" spans="1:18" s="219" customFormat="1" ht="20.100000000000001" customHeight="1" thickBot="1">
      <c r="A36" s="649" t="s">
        <v>377</v>
      </c>
      <c r="B36" s="649"/>
      <c r="C36" s="649"/>
      <c r="D36" s="649"/>
      <c r="E36" s="649"/>
      <c r="F36" s="649"/>
      <c r="G36" s="104"/>
      <c r="H36" s="104"/>
    </row>
    <row r="37" spans="1:18" s="219" customFormat="1" ht="15" customHeight="1">
      <c r="A37" s="650" t="s">
        <v>378</v>
      </c>
      <c r="B37" s="651"/>
      <c r="C37" s="639"/>
      <c r="D37" s="641"/>
      <c r="F37" s="650" t="s">
        <v>109</v>
      </c>
      <c r="G37" s="650"/>
      <c r="H37" s="639"/>
      <c r="I37" s="641"/>
      <c r="K37" s="652" t="s">
        <v>379</v>
      </c>
      <c r="L37" s="652"/>
      <c r="M37" s="639"/>
      <c r="N37" s="640"/>
      <c r="O37" s="640"/>
      <c r="P37" s="640"/>
      <c r="Q37" s="640"/>
      <c r="R37" s="641"/>
    </row>
    <row r="38" spans="1:18" s="219" customFormat="1" ht="15" customHeight="1">
      <c r="A38" s="650"/>
      <c r="B38" s="651"/>
      <c r="C38" s="642"/>
      <c r="D38" s="644"/>
      <c r="F38" s="650"/>
      <c r="G38" s="650"/>
      <c r="H38" s="642"/>
      <c r="I38" s="644"/>
      <c r="K38" s="652"/>
      <c r="L38" s="652"/>
      <c r="M38" s="642"/>
      <c r="N38" s="643"/>
      <c r="O38" s="643"/>
      <c r="P38" s="643"/>
      <c r="Q38" s="643"/>
      <c r="R38" s="644"/>
    </row>
    <row r="39" spans="1:18" s="219" customFormat="1" ht="15" customHeight="1" thickBot="1">
      <c r="A39" s="650"/>
      <c r="B39" s="651"/>
      <c r="C39" s="645"/>
      <c r="D39" s="647"/>
      <c r="F39" s="650"/>
      <c r="G39" s="650"/>
      <c r="H39" s="645"/>
      <c r="I39" s="647"/>
      <c r="K39" s="652"/>
      <c r="L39" s="652"/>
      <c r="M39" s="645"/>
      <c r="N39" s="646"/>
      <c r="O39" s="646"/>
      <c r="P39" s="646"/>
      <c r="Q39" s="646"/>
      <c r="R39" s="647"/>
    </row>
  </sheetData>
  <mergeCells count="86">
    <mergeCell ref="A1:R1"/>
    <mergeCell ref="I3:J3"/>
    <mergeCell ref="K3:L3"/>
    <mergeCell ref="N3:O3"/>
    <mergeCell ref="P3:R3"/>
    <mergeCell ref="P4:R4"/>
    <mergeCell ref="A8:C8"/>
    <mergeCell ref="E8:G8"/>
    <mergeCell ref="I8:J8"/>
    <mergeCell ref="P8:Q9"/>
    <mergeCell ref="A4:C4"/>
    <mergeCell ref="D4:H4"/>
    <mergeCell ref="I4:J4"/>
    <mergeCell ref="K4:M4"/>
    <mergeCell ref="N4:O4"/>
    <mergeCell ref="A10:B10"/>
    <mergeCell ref="D10:F10"/>
    <mergeCell ref="A13:B13"/>
    <mergeCell ref="D13:E13"/>
    <mergeCell ref="A16:B16"/>
    <mergeCell ref="D16:E16"/>
    <mergeCell ref="P18:R18"/>
    <mergeCell ref="A19:C19"/>
    <mergeCell ref="D19:F19"/>
    <mergeCell ref="G19:I19"/>
    <mergeCell ref="J19:L19"/>
    <mergeCell ref="M19:O19"/>
    <mergeCell ref="P19:R19"/>
    <mergeCell ref="A18:C18"/>
    <mergeCell ref="D18:F18"/>
    <mergeCell ref="G18:I18"/>
    <mergeCell ref="J18:L18"/>
    <mergeCell ref="M18:O18"/>
    <mergeCell ref="A20:C20"/>
    <mergeCell ref="A21:R21"/>
    <mergeCell ref="A22:C22"/>
    <mergeCell ref="D22:F22"/>
    <mergeCell ref="G22:I22"/>
    <mergeCell ref="J22:L22"/>
    <mergeCell ref="M22:O22"/>
    <mergeCell ref="P22:R22"/>
    <mergeCell ref="M25:O25"/>
    <mergeCell ref="P23:R23"/>
    <mergeCell ref="A24:C24"/>
    <mergeCell ref="D24:F24"/>
    <mergeCell ref="G24:I24"/>
    <mergeCell ref="J24:L24"/>
    <mergeCell ref="M24:O24"/>
    <mergeCell ref="P24:R24"/>
    <mergeCell ref="A23:C23"/>
    <mergeCell ref="D23:F23"/>
    <mergeCell ref="G23:I23"/>
    <mergeCell ref="J23:L23"/>
    <mergeCell ref="M23:O23"/>
    <mergeCell ref="G28:I28"/>
    <mergeCell ref="J28:L28"/>
    <mergeCell ref="M28:O28"/>
    <mergeCell ref="P28:R28"/>
    <mergeCell ref="P25:R25"/>
    <mergeCell ref="A26:R26"/>
    <mergeCell ref="A27:C27"/>
    <mergeCell ref="D27:F27"/>
    <mergeCell ref="G27:I27"/>
    <mergeCell ref="J27:L27"/>
    <mergeCell ref="M27:O27"/>
    <mergeCell ref="P27:R27"/>
    <mergeCell ref="A25:C25"/>
    <mergeCell ref="D25:F25"/>
    <mergeCell ref="G25:I25"/>
    <mergeCell ref="J25:L25"/>
    <mergeCell ref="M37:R39"/>
    <mergeCell ref="B2:C2"/>
    <mergeCell ref="A36:F36"/>
    <mergeCell ref="A37:B39"/>
    <mergeCell ref="C37:D39"/>
    <mergeCell ref="F37:G39"/>
    <mergeCell ref="H37:I39"/>
    <mergeCell ref="K37:L39"/>
    <mergeCell ref="A29:C29"/>
    <mergeCell ref="D29:F29"/>
    <mergeCell ref="G29:I29"/>
    <mergeCell ref="J29:L29"/>
    <mergeCell ref="M29:O29"/>
    <mergeCell ref="P29:R29"/>
    <mergeCell ref="A28:C28"/>
    <mergeCell ref="D28:F28"/>
  </mergeCells>
  <pageMargins left="0.25" right="0.25" top="0.25" bottom="0.25" header="0.3" footer="0.3"/>
  <pageSetup orientation="landscape" horizontalDpi="200" verticalDpi="200"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F9B214-E805-4D48-8FDB-42BA61A75413}">
  <sheetPr codeName="Sheet3">
    <tabColor indexed="10"/>
  </sheetPr>
  <dimension ref="A1:D41"/>
  <sheetViews>
    <sheetView workbookViewId="0">
      <selection activeCell="B6" sqref="B6"/>
    </sheetView>
  </sheetViews>
  <sheetFormatPr defaultColWidth="8" defaultRowHeight="12.75"/>
  <cols>
    <col min="1" max="1" width="5.125" style="292" bestFit="1" customWidth="1"/>
    <col min="2" max="2" width="31.625" style="292" customWidth="1"/>
    <col min="3" max="3" width="25.625" style="292" bestFit="1" customWidth="1"/>
    <col min="4" max="4" width="6.5" style="292" bestFit="1" customWidth="1"/>
    <col min="5" max="5" width="2.375" style="292" customWidth="1"/>
    <col min="6" max="16384" width="8" style="292"/>
  </cols>
  <sheetData>
    <row r="1" spans="1:4" ht="13.15">
      <c r="A1" s="290" t="s">
        <v>171</v>
      </c>
      <c r="B1" s="290" t="s">
        <v>172</v>
      </c>
      <c r="C1" s="291" t="s">
        <v>173</v>
      </c>
      <c r="D1" s="290" t="s">
        <v>174</v>
      </c>
    </row>
    <row r="2" spans="1:4" ht="13.15">
      <c r="A2" s="290">
        <v>1</v>
      </c>
      <c r="B2" s="290" t="s">
        <v>175</v>
      </c>
      <c r="C2" s="291">
        <v>10</v>
      </c>
      <c r="D2" s="290"/>
    </row>
    <row r="3" spans="1:4">
      <c r="A3" s="293">
        <v>2</v>
      </c>
      <c r="B3" s="293" t="s">
        <v>176</v>
      </c>
      <c r="C3" s="294"/>
      <c r="D3" s="293"/>
    </row>
    <row r="4" spans="1:4">
      <c r="A4" s="293">
        <v>3</v>
      </c>
      <c r="B4" s="293" t="s">
        <v>177</v>
      </c>
      <c r="C4" s="294" t="s">
        <v>178</v>
      </c>
      <c r="D4" s="293"/>
    </row>
    <row r="5" spans="1:4">
      <c r="A5" s="293">
        <v>3</v>
      </c>
      <c r="B5" s="292" t="s">
        <v>413</v>
      </c>
      <c r="C5" s="294" t="s">
        <v>184</v>
      </c>
    </row>
    <row r="6" spans="1:4">
      <c r="A6" s="293">
        <v>3</v>
      </c>
      <c r="B6" s="293" t="s">
        <v>179</v>
      </c>
      <c r="C6" s="294" t="s">
        <v>180</v>
      </c>
      <c r="D6" s="293"/>
    </row>
    <row r="7" spans="1:4">
      <c r="A7" s="293">
        <v>3</v>
      </c>
      <c r="B7" s="293" t="s">
        <v>182</v>
      </c>
      <c r="C7" s="294" t="s">
        <v>183</v>
      </c>
    </row>
    <row r="8" spans="1:4">
      <c r="A8" s="293">
        <v>3</v>
      </c>
      <c r="B8" s="293" t="s">
        <v>294</v>
      </c>
      <c r="C8" s="294" t="s">
        <v>181</v>
      </c>
    </row>
    <row r="9" spans="1:4">
      <c r="A9" s="293">
        <v>2</v>
      </c>
      <c r="B9" s="293" t="s">
        <v>185</v>
      </c>
      <c r="C9" s="294"/>
      <c r="D9" s="293" t="b">
        <v>1</v>
      </c>
    </row>
    <row r="10" spans="1:4">
      <c r="A10" s="293">
        <v>3</v>
      </c>
      <c r="B10" s="293" t="s">
        <v>216</v>
      </c>
      <c r="C10" s="294" t="s">
        <v>186</v>
      </c>
      <c r="D10" s="293"/>
    </row>
    <row r="11" spans="1:4">
      <c r="A11" s="293">
        <v>3</v>
      </c>
      <c r="B11" s="293" t="s">
        <v>187</v>
      </c>
      <c r="C11" s="294" t="s">
        <v>188</v>
      </c>
      <c r="D11" s="293"/>
    </row>
    <row r="12" spans="1:4">
      <c r="A12" s="293">
        <v>3</v>
      </c>
      <c r="B12" s="293" t="s">
        <v>189</v>
      </c>
      <c r="C12" s="294" t="s">
        <v>190</v>
      </c>
      <c r="D12" s="293"/>
    </row>
    <row r="13" spans="1:4">
      <c r="A13" s="293">
        <v>3</v>
      </c>
      <c r="B13" s="293" t="s">
        <v>214</v>
      </c>
      <c r="C13" s="294" t="s">
        <v>215</v>
      </c>
      <c r="D13" s="293"/>
    </row>
    <row r="14" spans="1:4">
      <c r="A14" s="293">
        <v>2</v>
      </c>
      <c r="B14" s="293" t="s">
        <v>98</v>
      </c>
      <c r="C14" s="294"/>
      <c r="D14" s="293" t="b">
        <v>1</v>
      </c>
    </row>
    <row r="15" spans="1:4">
      <c r="A15" s="293">
        <v>3</v>
      </c>
      <c r="B15" s="293" t="s">
        <v>289</v>
      </c>
      <c r="C15" s="294" t="s">
        <v>191</v>
      </c>
      <c r="D15" s="293"/>
    </row>
    <row r="16" spans="1:4">
      <c r="A16" s="293">
        <v>3</v>
      </c>
      <c r="B16" s="293" t="s">
        <v>291</v>
      </c>
      <c r="C16" s="294" t="s">
        <v>192</v>
      </c>
      <c r="D16" s="293"/>
    </row>
    <row r="17" spans="1:4">
      <c r="A17" s="293">
        <v>3</v>
      </c>
      <c r="B17" s="293" t="s">
        <v>292</v>
      </c>
      <c r="C17" s="294" t="s">
        <v>193</v>
      </c>
    </row>
    <row r="18" spans="1:4">
      <c r="A18" s="293">
        <v>3</v>
      </c>
      <c r="B18" s="293" t="s">
        <v>194</v>
      </c>
      <c r="C18" s="294" t="s">
        <v>195</v>
      </c>
    </row>
    <row r="19" spans="1:4">
      <c r="A19" s="293">
        <v>3</v>
      </c>
      <c r="B19" s="293" t="s">
        <v>196</v>
      </c>
      <c r="C19" s="294" t="s">
        <v>197</v>
      </c>
    </row>
    <row r="20" spans="1:4">
      <c r="A20" s="293">
        <v>2</v>
      </c>
      <c r="B20" s="292" t="s">
        <v>384</v>
      </c>
      <c r="C20" s="294"/>
      <c r="D20" s="293" t="b">
        <v>1</v>
      </c>
    </row>
    <row r="21" spans="1:4">
      <c r="A21" s="293">
        <v>3</v>
      </c>
      <c r="B21" s="293" t="s">
        <v>42</v>
      </c>
      <c r="C21" s="294" t="s">
        <v>199</v>
      </c>
      <c r="D21" s="293"/>
    </row>
    <row r="22" spans="1:4">
      <c r="A22" s="293">
        <v>3</v>
      </c>
      <c r="B22" s="293" t="s">
        <v>293</v>
      </c>
      <c r="C22" s="294" t="s">
        <v>285</v>
      </c>
    </row>
    <row r="23" spans="1:4">
      <c r="A23" s="293">
        <v>3</v>
      </c>
      <c r="B23" s="293" t="s">
        <v>290</v>
      </c>
      <c r="C23" s="294" t="s">
        <v>287</v>
      </c>
    </row>
    <row r="24" spans="1:4">
      <c r="A24" s="293">
        <v>3</v>
      </c>
      <c r="B24" s="293" t="s">
        <v>296</v>
      </c>
      <c r="C24" s="294" t="s">
        <v>297</v>
      </c>
    </row>
    <row r="25" spans="1:4">
      <c r="A25" s="293">
        <v>3</v>
      </c>
      <c r="B25" s="293" t="s">
        <v>289</v>
      </c>
      <c r="C25" s="294" t="s">
        <v>200</v>
      </c>
      <c r="D25" s="293"/>
    </row>
    <row r="26" spans="1:4">
      <c r="A26" s="293">
        <v>3</v>
      </c>
      <c r="B26" s="570" t="s">
        <v>382</v>
      </c>
      <c r="C26" s="569" t="s">
        <v>381</v>
      </c>
      <c r="D26" s="293"/>
    </row>
    <row r="27" spans="1:4">
      <c r="A27" s="293">
        <v>3</v>
      </c>
      <c r="B27" s="293" t="s">
        <v>291</v>
      </c>
      <c r="C27" s="294" t="s">
        <v>201</v>
      </c>
      <c r="D27" s="293"/>
    </row>
    <row r="28" spans="1:4">
      <c r="A28" s="293">
        <v>3</v>
      </c>
      <c r="B28" s="293" t="s">
        <v>292</v>
      </c>
      <c r="C28" s="294" t="s">
        <v>202</v>
      </c>
    </row>
    <row r="29" spans="1:4">
      <c r="A29" s="293">
        <v>3</v>
      </c>
      <c r="B29" s="293" t="s">
        <v>194</v>
      </c>
      <c r="C29" s="294" t="s">
        <v>203</v>
      </c>
    </row>
    <row r="30" spans="1:4">
      <c r="A30" s="293">
        <v>3</v>
      </c>
      <c r="B30" s="293" t="s">
        <v>196</v>
      </c>
      <c r="C30" s="294" t="s">
        <v>204</v>
      </c>
    </row>
    <row r="31" spans="1:4">
      <c r="A31" s="293">
        <v>2</v>
      </c>
      <c r="B31" s="292" t="s">
        <v>410</v>
      </c>
      <c r="C31" s="294"/>
      <c r="D31" s="293" t="b">
        <v>1</v>
      </c>
    </row>
    <row r="32" spans="1:4">
      <c r="A32" s="293">
        <v>3</v>
      </c>
      <c r="B32" s="293" t="s">
        <v>42</v>
      </c>
      <c r="C32" s="294" t="s">
        <v>207</v>
      </c>
      <c r="D32" s="293"/>
    </row>
    <row r="33" spans="1:4">
      <c r="A33" s="293">
        <v>3</v>
      </c>
      <c r="B33" s="293" t="s">
        <v>293</v>
      </c>
      <c r="C33" s="294" t="s">
        <v>286</v>
      </c>
    </row>
    <row r="34" spans="1:4">
      <c r="A34" s="293">
        <v>3</v>
      </c>
      <c r="B34" s="293" t="s">
        <v>290</v>
      </c>
      <c r="C34" s="294" t="s">
        <v>288</v>
      </c>
    </row>
    <row r="35" spans="1:4">
      <c r="A35" s="293">
        <v>3</v>
      </c>
      <c r="B35" s="293" t="s">
        <v>296</v>
      </c>
      <c r="C35" s="294" t="s">
        <v>298</v>
      </c>
    </row>
    <row r="36" spans="1:4">
      <c r="A36" s="293">
        <v>3</v>
      </c>
      <c r="B36" s="293" t="s">
        <v>289</v>
      </c>
      <c r="C36" s="294" t="s">
        <v>208</v>
      </c>
      <c r="D36" s="293"/>
    </row>
    <row r="37" spans="1:4">
      <c r="A37" s="293">
        <v>3</v>
      </c>
      <c r="B37" s="570" t="s">
        <v>382</v>
      </c>
      <c r="C37" s="569" t="s">
        <v>383</v>
      </c>
    </row>
    <row r="38" spans="1:4">
      <c r="A38" s="293">
        <v>3</v>
      </c>
      <c r="B38" s="293" t="s">
        <v>291</v>
      </c>
      <c r="C38" s="294" t="s">
        <v>209</v>
      </c>
      <c r="D38" s="293"/>
    </row>
    <row r="39" spans="1:4">
      <c r="A39" s="293">
        <v>3</v>
      </c>
      <c r="B39" s="293" t="s">
        <v>292</v>
      </c>
      <c r="C39" s="294" t="s">
        <v>210</v>
      </c>
    </row>
    <row r="40" spans="1:4">
      <c r="A40" s="293">
        <v>3</v>
      </c>
      <c r="B40" s="293" t="s">
        <v>194</v>
      </c>
      <c r="C40" s="294" t="s">
        <v>211</v>
      </c>
    </row>
    <row r="41" spans="1:4">
      <c r="A41" s="293">
        <v>3</v>
      </c>
      <c r="B41" s="293" t="s">
        <v>196</v>
      </c>
      <c r="C41" s="294" t="s">
        <v>212</v>
      </c>
    </row>
  </sheetData>
  <phoneticPr fontId="3" type="noConversion"/>
  <pageMargins left="0.75" right="0.75" top="1" bottom="1" header="0.5" footer="0.5"/>
  <pageSetup orientation="portrait"/>
  <headerFooter alignWithMargins="0"/>
  <legacy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7D927E-D505-43AA-ACBF-AA01B2282447}">
  <sheetPr codeName="Sheet25">
    <pageSetUpPr fitToPage="1"/>
  </sheetPr>
  <dimension ref="A1:G754"/>
  <sheetViews>
    <sheetView showGridLines="0" workbookViewId="0"/>
  </sheetViews>
  <sheetFormatPr defaultColWidth="8" defaultRowHeight="12.75"/>
  <cols>
    <col min="1" max="2" width="9.125" style="85" customWidth="1"/>
    <col min="3" max="3" width="34.875" style="85" customWidth="1"/>
    <col min="4" max="4" width="17.625" style="85" customWidth="1"/>
    <col min="5" max="7" width="9.875" style="85" customWidth="1"/>
    <col min="8" max="16384" width="8" style="85"/>
  </cols>
  <sheetData>
    <row r="1" spans="1:7" ht="20.65">
      <c r="A1" s="82" t="s">
        <v>241</v>
      </c>
      <c r="B1" s="83"/>
      <c r="C1" s="83"/>
      <c r="D1" s="83"/>
      <c r="E1" s="83"/>
      <c r="F1" s="83"/>
      <c r="G1" s="84"/>
    </row>
    <row r="2" spans="1:7" ht="20.65">
      <c r="A2" s="86" t="str">
        <f>Competition</f>
        <v>2024 NB Provincials</v>
      </c>
      <c r="B2" s="492"/>
      <c r="C2" s="87"/>
      <c r="D2" s="88"/>
      <c r="E2" s="89"/>
      <c r="F2" s="90"/>
      <c r="G2" s="91"/>
    </row>
    <row r="3" spans="1:7" ht="15">
      <c r="A3" s="92" t="str">
        <f>Location</f>
        <v>Moncton, NB</v>
      </c>
      <c r="B3" s="493"/>
      <c r="C3" s="93"/>
      <c r="D3" s="93"/>
      <c r="E3" s="93"/>
      <c r="F3" s="93"/>
      <c r="G3" s="94"/>
    </row>
    <row r="4" spans="1:7" ht="15">
      <c r="A4" s="92" t="str">
        <f>Dates</f>
        <v>April 27-28, 2024</v>
      </c>
      <c r="B4" s="493"/>
      <c r="C4" s="95"/>
      <c r="D4" s="93"/>
      <c r="E4" s="93"/>
      <c r="F4" s="93"/>
      <c r="G4" s="94"/>
    </row>
    <row r="5" spans="1:7" ht="15">
      <c r="A5" s="92" t="str">
        <f>Level</f>
        <v>Provincial</v>
      </c>
      <c r="B5" s="493"/>
      <c r="C5" s="93"/>
      <c r="D5" s="485" t="s">
        <v>280</v>
      </c>
      <c r="E5" s="486"/>
      <c r="F5" s="486"/>
      <c r="G5" s="487"/>
    </row>
    <row r="6" spans="1:7" ht="15">
      <c r="A6" s="92" t="str">
        <f>Category</f>
        <v>BI 15-17</v>
      </c>
      <c r="B6" s="493"/>
      <c r="C6" s="495"/>
      <c r="G6" s="96"/>
    </row>
    <row r="7" spans="1:7">
      <c r="A7" s="502"/>
      <c r="B7" s="503"/>
      <c r="C7" s="503"/>
      <c r="D7" s="503"/>
      <c r="E7" s="503"/>
      <c r="F7" s="503"/>
      <c r="G7" s="504"/>
    </row>
    <row r="8" spans="1:7" ht="13.15">
      <c r="A8" s="489" t="s">
        <v>284</v>
      </c>
      <c r="B8" s="489" t="s">
        <v>283</v>
      </c>
      <c r="C8" s="489" t="s">
        <v>81</v>
      </c>
      <c r="D8" s="489" t="s">
        <v>300</v>
      </c>
      <c r="E8" s="501" t="s">
        <v>82</v>
      </c>
      <c r="F8" s="501" t="s">
        <v>83</v>
      </c>
      <c r="G8" s="501" t="s">
        <v>48</v>
      </c>
    </row>
    <row r="9" spans="1:7" ht="15.75" customHeight="1">
      <c r="A9" s="97">
        <v>1</v>
      </c>
      <c r="B9" s="97" t="s">
        <v>440</v>
      </c>
      <c r="C9" s="98" t="s">
        <v>444</v>
      </c>
      <c r="D9" s="488" t="s">
        <v>432</v>
      </c>
      <c r="E9" s="97"/>
      <c r="F9" s="97"/>
      <c r="G9" s="505"/>
    </row>
    <row r="10" spans="1:7" ht="15.75" customHeight="1">
      <c r="A10" s="97">
        <v>2</v>
      </c>
      <c r="B10" s="97" t="s">
        <v>441</v>
      </c>
      <c r="C10" s="98" t="s">
        <v>445</v>
      </c>
      <c r="D10" s="488" t="s">
        <v>432</v>
      </c>
      <c r="E10" s="97"/>
      <c r="F10" s="97"/>
      <c r="G10" s="505"/>
    </row>
    <row r="11" spans="1:7" ht="15.75" customHeight="1">
      <c r="A11" s="97">
        <v>3</v>
      </c>
      <c r="B11" s="97" t="s">
        <v>442</v>
      </c>
      <c r="C11" s="98" t="s">
        <v>446</v>
      </c>
      <c r="D11" s="488" t="s">
        <v>432</v>
      </c>
      <c r="E11" s="97"/>
      <c r="F11" s="97"/>
      <c r="G11" s="505"/>
    </row>
    <row r="12" spans="1:7" ht="15.75" customHeight="1">
      <c r="A12" s="97">
        <v>4</v>
      </c>
      <c r="B12" s="97" t="s">
        <v>443</v>
      </c>
      <c r="C12" s="98" t="s">
        <v>447</v>
      </c>
      <c r="D12" s="488" t="s">
        <v>439</v>
      </c>
      <c r="E12" s="97"/>
      <c r="F12" s="97"/>
      <c r="G12" s="505"/>
    </row>
    <row r="13" spans="1:7" ht="15.75" customHeight="1"/>
    <row r="14" spans="1:7" ht="15.75" customHeight="1"/>
    <row r="15" spans="1:7" ht="15.75" customHeight="1"/>
    <row r="16" spans="1:7" ht="15.75" customHeight="1"/>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sheetData>
  <pageMargins left="0.25" right="0.25" top="0.5" bottom="0.75" header="0.5" footer="0.5"/>
  <pageSetup scale="95" fitToHeight="5" orientation="portrait" horizontalDpi="300" verticalDpi="300" r:id="rId1"/>
  <headerFooter alignWithMargins="0">
    <oddFooter>&amp;L&amp;"Arial,Regular"&amp;A&amp;C&amp;"Arial,Regular"Page &amp;P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573BAB-5824-4215-87E8-AE078B3F1327}">
  <sheetPr codeName="Sheet19">
    <tabColor indexed="10"/>
  </sheetPr>
  <dimension ref="A1:G754"/>
  <sheetViews>
    <sheetView showGridLines="0" workbookViewId="0">
      <selection activeCell="H19" sqref="H19"/>
    </sheetView>
  </sheetViews>
  <sheetFormatPr defaultColWidth="8" defaultRowHeight="12.75"/>
  <cols>
    <col min="1" max="2" width="9.125" style="85" customWidth="1"/>
    <col min="3" max="3" width="34.875" style="85" customWidth="1"/>
    <col min="4" max="4" width="17.625" style="85" customWidth="1"/>
    <col min="5" max="7" width="9.875" style="85" customWidth="1"/>
    <col min="8" max="16384" width="8" style="85"/>
  </cols>
  <sheetData>
    <row r="1" spans="1:7" ht="20.65">
      <c r="A1" s="82" t="s">
        <v>241</v>
      </c>
      <c r="B1" s="83"/>
      <c r="C1" s="83"/>
      <c r="D1" s="83"/>
      <c r="E1" s="83"/>
      <c r="F1" s="83"/>
      <c r="G1" s="84"/>
    </row>
    <row r="2" spans="1:7" ht="20.65">
      <c r="A2" s="86" t="str">
        <f>Competition</f>
        <v>2024 NB Provincials</v>
      </c>
      <c r="B2" s="492"/>
      <c r="C2" s="87"/>
      <c r="D2" s="88"/>
      <c r="E2" s="89"/>
      <c r="F2" s="90"/>
      <c r="G2" s="91"/>
    </row>
    <row r="3" spans="1:7" ht="15">
      <c r="A3" s="92" t="str">
        <f>Location</f>
        <v>Moncton, NB</v>
      </c>
      <c r="B3" s="493"/>
      <c r="C3" s="93"/>
      <c r="D3" s="93"/>
      <c r="E3" s="93"/>
      <c r="F3" s="93"/>
      <c r="G3" s="94"/>
    </row>
    <row r="4" spans="1:7" ht="15">
      <c r="A4" s="92" t="str">
        <f>Dates</f>
        <v>April 27-28, 2024</v>
      </c>
      <c r="B4" s="493"/>
      <c r="C4" s="95"/>
      <c r="D4" s="93"/>
      <c r="E4" s="93"/>
      <c r="F4" s="93"/>
      <c r="G4" s="94"/>
    </row>
    <row r="5" spans="1:7" ht="15">
      <c r="A5" s="92" t="str">
        <f>Level</f>
        <v>Provincial</v>
      </c>
      <c r="B5" s="493"/>
      <c r="C5" s="93"/>
      <c r="D5" s="485" t="s">
        <v>280</v>
      </c>
      <c r="E5" s="486"/>
      <c r="F5" s="486"/>
      <c r="G5" s="487"/>
    </row>
    <row r="6" spans="1:7" ht="15">
      <c r="A6" s="92" t="str">
        <f>Category</f>
        <v>BI 15-17</v>
      </c>
      <c r="B6" s="493"/>
      <c r="C6" s="495"/>
      <c r="G6" s="96"/>
    </row>
    <row r="7" spans="1:7">
      <c r="A7" s="502"/>
      <c r="B7" s="503"/>
      <c r="C7" s="503"/>
      <c r="D7" s="503"/>
      <c r="E7" s="503"/>
      <c r="F7" s="503"/>
      <c r="G7" s="504"/>
    </row>
    <row r="8" spans="1:7" ht="13.15">
      <c r="A8" s="489" t="s">
        <v>284</v>
      </c>
      <c r="B8" s="489" t="s">
        <v>283</v>
      </c>
      <c r="C8" s="489" t="s">
        <v>81</v>
      </c>
      <c r="D8" s="489" t="s">
        <v>300</v>
      </c>
      <c r="E8" s="501" t="s">
        <v>82</v>
      </c>
      <c r="F8" s="501" t="s">
        <v>83</v>
      </c>
      <c r="G8" s="501" t="s">
        <v>48</v>
      </c>
    </row>
    <row r="9" spans="1:7" ht="15.75" customHeight="1">
      <c r="A9" s="97"/>
      <c r="B9" s="97"/>
      <c r="C9" s="98"/>
      <c r="D9" s="488"/>
      <c r="E9" s="97"/>
      <c r="F9" s="97"/>
      <c r="G9" s="505"/>
    </row>
    <row r="10" spans="1:7" ht="15.75" customHeight="1"/>
    <row r="11" spans="1:7" ht="15.75" customHeight="1"/>
    <row r="12" spans="1:7" ht="15.75" customHeight="1"/>
    <row r="13" spans="1:7" ht="15.75" customHeight="1"/>
    <row r="14" spans="1:7" ht="15.75" customHeight="1"/>
    <row r="15" spans="1:7" ht="15.75" customHeight="1"/>
    <row r="16" spans="1:7" ht="15.75" customHeight="1"/>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sheetData>
  <phoneticPr fontId="0" type="noConversion"/>
  <pageMargins left="0.25" right="0.25" top="0.5" bottom="0.75" header="0.5" footer="0.5"/>
  <pageSetup orientation="portrait" horizontalDpi="300" verticalDpi="300"/>
  <headerFooter alignWithMargins="0">
    <oddFooter>&amp;L&amp;"Arial,Regular"&amp;A&amp;C&amp;"Arial,Regular"Page &amp;P of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D9AA16-CACC-4A0F-96B8-130354DAD185}">
  <sheetPr codeName="Sheet6">
    <tabColor indexed="10"/>
  </sheetPr>
  <dimension ref="A1:H69"/>
  <sheetViews>
    <sheetView showGridLines="0" zoomScaleNormal="100" workbookViewId="0">
      <selection activeCell="I6" sqref="I6"/>
    </sheetView>
  </sheetViews>
  <sheetFormatPr defaultRowHeight="12.75"/>
  <cols>
    <col min="1" max="1" width="10.875" style="59" customWidth="1"/>
    <col min="2" max="2" width="5.5" style="81" customWidth="1"/>
    <col min="3" max="3" width="26.875" style="59" customWidth="1"/>
    <col min="4" max="4" width="2.625" style="59" customWidth="1"/>
    <col min="5" max="5" width="9.375" style="59" customWidth="1"/>
    <col min="6" max="6" width="5" style="59" customWidth="1"/>
    <col min="7" max="7" width="26.875" style="59" customWidth="1"/>
    <col min="8" max="8" width="2.625" style="59" customWidth="1"/>
    <col min="9" max="16384" width="9" style="59"/>
  </cols>
  <sheetData>
    <row r="1" spans="1:8" s="530" customFormat="1" ht="20.100000000000001" customHeight="1">
      <c r="A1" s="617" t="s">
        <v>327</v>
      </c>
      <c r="B1" s="618"/>
      <c r="C1" s="618"/>
      <c r="D1" s="618"/>
      <c r="E1" s="618"/>
      <c r="F1" s="618"/>
      <c r="G1" s="618"/>
      <c r="H1" s="538"/>
    </row>
    <row r="2" spans="1:8" s="530" customFormat="1" ht="20.100000000000001" customHeight="1">
      <c r="A2" s="618" t="s">
        <v>134</v>
      </c>
      <c r="B2" s="618"/>
      <c r="C2" s="618"/>
      <c r="D2" s="618"/>
      <c r="E2" s="618"/>
      <c r="F2" s="618"/>
      <c r="G2" s="618"/>
      <c r="H2" s="538"/>
    </row>
    <row r="3" spans="1:8" s="530" customFormat="1" ht="20.100000000000001" customHeight="1">
      <c r="A3" s="619" t="s">
        <v>328</v>
      </c>
      <c r="B3" s="620"/>
      <c r="C3" s="620"/>
      <c r="D3" s="620"/>
      <c r="E3" s="620"/>
      <c r="F3" s="620"/>
      <c r="G3" s="620"/>
      <c r="H3" s="539"/>
    </row>
    <row r="4" spans="1:8" s="530" customFormat="1" ht="3.95" customHeight="1">
      <c r="A4" s="531"/>
      <c r="B4" s="531"/>
      <c r="C4" s="531"/>
      <c r="D4" s="531"/>
      <c r="E4" s="531"/>
      <c r="F4" s="531"/>
      <c r="G4" s="531"/>
      <c r="H4" s="539"/>
    </row>
    <row r="5" spans="1:8" s="60" customFormat="1" ht="18" customHeight="1">
      <c r="A5" s="61" t="s">
        <v>66</v>
      </c>
      <c r="B5" s="536"/>
      <c r="C5" s="536"/>
      <c r="D5" s="536"/>
      <c r="E5" s="536"/>
      <c r="F5" s="537"/>
      <c r="G5" s="543" t="str">
        <f>Category</f>
        <v>BI 15-17</v>
      </c>
    </row>
    <row r="6" spans="1:8" s="62" customFormat="1" ht="18" customHeight="1">
      <c r="A6" s="532" t="s">
        <v>326</v>
      </c>
      <c r="B6" s="533"/>
      <c r="C6" s="534"/>
      <c r="D6" s="535"/>
      <c r="E6" s="535"/>
      <c r="G6" s="517"/>
    </row>
    <row r="7" spans="1:8" s="63" customFormat="1" ht="60" customHeight="1">
      <c r="A7" s="507" t="s">
        <v>67</v>
      </c>
      <c r="B7" s="512" t="s">
        <v>302</v>
      </c>
      <c r="C7" s="621" t="s">
        <v>303</v>
      </c>
      <c r="D7" s="626"/>
      <c r="E7" s="626"/>
      <c r="F7" s="626"/>
      <c r="G7" s="627"/>
      <c r="H7" s="540"/>
    </row>
    <row r="8" spans="1:8" s="513" customFormat="1" ht="69.95" customHeight="1">
      <c r="A8" s="508" t="s">
        <v>306</v>
      </c>
      <c r="B8" s="512" t="s">
        <v>304</v>
      </c>
      <c r="C8" s="621" t="s">
        <v>305</v>
      </c>
      <c r="D8" s="621"/>
      <c r="E8" s="621"/>
      <c r="F8" s="621"/>
      <c r="G8" s="622"/>
      <c r="H8" s="541"/>
    </row>
    <row r="9" spans="1:8" s="513" customFormat="1" ht="15" customHeight="1">
      <c r="A9" s="628" t="s">
        <v>307</v>
      </c>
      <c r="B9" s="629"/>
      <c r="C9" s="629"/>
      <c r="D9" s="629"/>
      <c r="E9" s="629"/>
      <c r="F9" s="629"/>
      <c r="G9" s="630"/>
      <c r="H9" s="542"/>
    </row>
    <row r="10" spans="1:8" s="65" customFormat="1" ht="20.100000000000001" customHeight="1">
      <c r="A10" s="510" t="s">
        <v>69</v>
      </c>
      <c r="B10" s="66" t="s">
        <v>68</v>
      </c>
      <c r="C10" s="631" t="s">
        <v>308</v>
      </c>
      <c r="D10" s="626"/>
      <c r="E10" s="626"/>
      <c r="F10" s="626"/>
      <c r="G10" s="627"/>
      <c r="H10" s="519"/>
    </row>
    <row r="11" spans="1:8" s="65" customFormat="1" ht="30" customHeight="1">
      <c r="A11" s="511" t="s">
        <v>311</v>
      </c>
      <c r="B11" s="509" t="s">
        <v>310</v>
      </c>
      <c r="C11" s="631" t="s">
        <v>309</v>
      </c>
      <c r="D11" s="626"/>
      <c r="E11" s="626"/>
      <c r="F11" s="626"/>
      <c r="G11" s="627"/>
      <c r="H11" s="519"/>
    </row>
    <row r="12" spans="1:8" s="65" customFormat="1" ht="60" customHeight="1">
      <c r="A12" s="510" t="s">
        <v>70</v>
      </c>
      <c r="B12" s="509" t="s">
        <v>312</v>
      </c>
      <c r="C12" s="624" t="s">
        <v>313</v>
      </c>
      <c r="D12" s="625"/>
      <c r="E12" s="625"/>
      <c r="F12" s="625"/>
      <c r="G12" s="625"/>
      <c r="H12" s="519"/>
    </row>
    <row r="13" spans="1:8" s="65" customFormat="1" ht="50.1" customHeight="1">
      <c r="A13" s="510" t="s">
        <v>133</v>
      </c>
      <c r="B13" s="509" t="s">
        <v>314</v>
      </c>
      <c r="C13" s="624" t="s">
        <v>315</v>
      </c>
      <c r="D13" s="625"/>
      <c r="E13" s="625"/>
      <c r="F13" s="625"/>
      <c r="G13" s="625"/>
      <c r="H13" s="519"/>
    </row>
    <row r="14" spans="1:8" s="513" customFormat="1" ht="15" customHeight="1">
      <c r="A14" s="632" t="s">
        <v>72</v>
      </c>
      <c r="B14" s="633"/>
      <c r="C14" s="634"/>
      <c r="D14" s="634"/>
      <c r="E14" s="634"/>
      <c r="F14" s="634"/>
      <c r="G14" s="635"/>
      <c r="H14" s="542"/>
    </row>
    <row r="15" spans="1:8" s="513" customFormat="1" ht="30" customHeight="1">
      <c r="A15" s="510" t="s">
        <v>213</v>
      </c>
      <c r="B15" s="67" t="s">
        <v>223</v>
      </c>
      <c r="C15" s="624" t="s">
        <v>316</v>
      </c>
      <c r="D15" s="625"/>
      <c r="E15" s="625"/>
      <c r="F15" s="625"/>
      <c r="G15" s="625"/>
    </row>
    <row r="16" spans="1:8" s="65" customFormat="1" ht="50.1" customHeight="1">
      <c r="A16" s="515" t="s">
        <v>73</v>
      </c>
      <c r="B16" s="509" t="s">
        <v>317</v>
      </c>
      <c r="C16" s="624" t="s">
        <v>318</v>
      </c>
      <c r="D16" s="625"/>
      <c r="E16" s="625"/>
      <c r="F16" s="625"/>
      <c r="G16" s="625"/>
    </row>
    <row r="17" spans="1:7" s="65" customFormat="1" ht="39.950000000000003" customHeight="1">
      <c r="A17" s="515" t="s">
        <v>74</v>
      </c>
      <c r="B17" s="509" t="s">
        <v>320</v>
      </c>
      <c r="C17" s="624" t="s">
        <v>319</v>
      </c>
      <c r="D17" s="625"/>
      <c r="E17" s="625"/>
      <c r="F17" s="625"/>
      <c r="G17" s="625"/>
    </row>
    <row r="18" spans="1:7" s="514" customFormat="1" ht="30" customHeight="1">
      <c r="A18" s="511" t="s">
        <v>322</v>
      </c>
      <c r="B18" s="516" t="s">
        <v>71</v>
      </c>
      <c r="C18" s="624" t="s">
        <v>323</v>
      </c>
      <c r="D18" s="625"/>
      <c r="E18" s="625"/>
      <c r="F18" s="625"/>
      <c r="G18" s="625"/>
    </row>
    <row r="19" spans="1:7" s="65" customFormat="1" ht="24.75" customHeight="1">
      <c r="A19" s="623" t="s">
        <v>321</v>
      </c>
      <c r="B19" s="623"/>
      <c r="C19" s="623"/>
      <c r="D19" s="623"/>
      <c r="E19" s="623"/>
      <c r="F19" s="623"/>
      <c r="G19" s="623"/>
    </row>
    <row r="20" spans="1:7" s="65" customFormat="1" ht="20.100000000000001" customHeight="1">
      <c r="A20" s="526" t="s">
        <v>75</v>
      </c>
      <c r="B20" s="64"/>
      <c r="C20" s="527" t="s">
        <v>49</v>
      </c>
      <c r="D20" s="64"/>
      <c r="E20" s="526" t="s">
        <v>76</v>
      </c>
      <c r="F20" s="528"/>
      <c r="G20" s="527"/>
    </row>
    <row r="21" spans="1:7" s="65" customFormat="1" ht="20.100000000000001" customHeight="1">
      <c r="A21" s="519" t="s">
        <v>325</v>
      </c>
      <c r="B21" s="521"/>
      <c r="C21" s="520" t="s">
        <v>49</v>
      </c>
      <c r="E21" s="519" t="s">
        <v>325</v>
      </c>
      <c r="F21" s="521"/>
      <c r="G21" s="520" t="s">
        <v>49</v>
      </c>
    </row>
    <row r="22" spans="1:7" s="65" customFormat="1" ht="20.100000000000001" customHeight="1">
      <c r="A22" s="519" t="s">
        <v>77</v>
      </c>
      <c r="B22" s="521"/>
      <c r="C22" s="520" t="s">
        <v>49</v>
      </c>
      <c r="E22" s="519" t="s">
        <v>77</v>
      </c>
      <c r="F22" s="521"/>
      <c r="G22" s="520" t="s">
        <v>49</v>
      </c>
    </row>
    <row r="23" spans="1:7" s="65" customFormat="1" ht="20.100000000000001" customHeight="1">
      <c r="A23" s="525" t="s">
        <v>324</v>
      </c>
      <c r="B23" s="521"/>
      <c r="C23" s="520" t="s">
        <v>49</v>
      </c>
      <c r="E23" s="525" t="s">
        <v>324</v>
      </c>
      <c r="F23" s="521"/>
      <c r="G23" s="520" t="s">
        <v>49</v>
      </c>
    </row>
    <row r="24" spans="1:7" s="65" customFormat="1" ht="20.100000000000001" customHeight="1">
      <c r="A24" s="519" t="s">
        <v>78</v>
      </c>
      <c r="B24" s="521"/>
      <c r="C24" s="520" t="s">
        <v>49</v>
      </c>
      <c r="E24" s="519" t="s">
        <v>78</v>
      </c>
      <c r="F24" s="521"/>
      <c r="G24" s="520" t="s">
        <v>49</v>
      </c>
    </row>
    <row r="25" spans="1:7" s="65" customFormat="1" ht="6.75" customHeight="1">
      <c r="A25" s="522"/>
      <c r="B25" s="523"/>
      <c r="C25" s="524"/>
      <c r="D25" s="529"/>
      <c r="E25" s="522"/>
      <c r="F25" s="523"/>
      <c r="G25" s="524"/>
    </row>
    <row r="26" spans="1:7" s="65" customFormat="1" ht="39.75" customHeight="1">
      <c r="A26" s="61" t="s">
        <v>79</v>
      </c>
      <c r="B26" s="69"/>
      <c r="C26" s="70"/>
      <c r="D26" s="71"/>
      <c r="E26" s="72" t="s">
        <v>80</v>
      </c>
      <c r="F26" s="73"/>
      <c r="G26" s="518"/>
    </row>
    <row r="27" spans="1:7" s="60" customFormat="1">
      <c r="A27" s="74"/>
      <c r="B27" s="68"/>
      <c r="C27" s="75"/>
      <c r="E27" s="74"/>
      <c r="F27" s="68"/>
      <c r="G27" s="75"/>
    </row>
    <row r="28" spans="1:7" s="60" customFormat="1">
      <c r="A28" s="74"/>
      <c r="B28" s="68"/>
      <c r="C28" s="75"/>
      <c r="E28" s="74"/>
      <c r="F28" s="68"/>
      <c r="G28" s="75"/>
    </row>
    <row r="29" spans="1:7" s="60" customFormat="1">
      <c r="A29" s="74"/>
      <c r="B29" s="68"/>
      <c r="C29" s="75"/>
      <c r="E29" s="74"/>
      <c r="F29" s="68"/>
      <c r="G29" s="75"/>
    </row>
    <row r="30" spans="1:7" s="60" customFormat="1">
      <c r="A30" s="74"/>
      <c r="B30" s="68"/>
      <c r="C30" s="75"/>
      <c r="E30" s="74"/>
      <c r="F30" s="68"/>
      <c r="G30" s="75"/>
    </row>
    <row r="31" spans="1:7">
      <c r="A31" s="76"/>
      <c r="B31" s="77"/>
      <c r="C31" s="78"/>
      <c r="E31" s="76"/>
      <c r="F31" s="77"/>
      <c r="G31" s="78"/>
    </row>
    <row r="32" spans="1:7">
      <c r="A32" s="76"/>
      <c r="B32" s="77"/>
      <c r="C32" s="78"/>
      <c r="E32" s="76"/>
      <c r="F32" s="77"/>
      <c r="G32" s="78"/>
    </row>
    <row r="33" spans="1:7">
      <c r="A33" s="76"/>
      <c r="B33" s="77"/>
      <c r="C33" s="77"/>
      <c r="E33" s="76"/>
      <c r="F33" s="77"/>
      <c r="G33" s="78"/>
    </row>
    <row r="34" spans="1:7">
      <c r="A34" s="76"/>
      <c r="B34" s="77"/>
      <c r="C34" s="77"/>
      <c r="E34" s="76"/>
      <c r="F34" s="77"/>
      <c r="G34" s="78"/>
    </row>
    <row r="35" spans="1:7">
      <c r="A35" s="76"/>
      <c r="B35" s="77"/>
      <c r="C35" s="77"/>
      <c r="E35" s="76"/>
      <c r="F35" s="77"/>
      <c r="G35" s="78"/>
    </row>
    <row r="36" spans="1:7">
      <c r="A36" s="76"/>
      <c r="B36" s="77"/>
      <c r="C36" s="77"/>
      <c r="E36" s="76"/>
      <c r="F36" s="77"/>
      <c r="G36" s="78"/>
    </row>
    <row r="37" spans="1:7">
      <c r="A37" s="76"/>
      <c r="B37" s="77"/>
      <c r="C37" s="77"/>
      <c r="E37" s="76"/>
      <c r="F37" s="77"/>
      <c r="G37" s="78"/>
    </row>
    <row r="38" spans="1:7">
      <c r="A38" s="76"/>
      <c r="B38" s="77"/>
      <c r="C38" s="77"/>
      <c r="E38" s="76"/>
      <c r="F38" s="77"/>
      <c r="G38" s="78"/>
    </row>
    <row r="39" spans="1:7">
      <c r="A39" s="76"/>
      <c r="B39" s="77"/>
      <c r="C39" s="77"/>
      <c r="E39" s="76"/>
      <c r="F39" s="77"/>
      <c r="G39" s="78"/>
    </row>
    <row r="40" spans="1:7">
      <c r="A40" s="76"/>
      <c r="B40" s="77"/>
      <c r="C40" s="77"/>
      <c r="E40" s="76"/>
      <c r="F40" s="77"/>
      <c r="G40" s="78"/>
    </row>
    <row r="41" spans="1:7">
      <c r="A41" s="76"/>
      <c r="B41" s="77"/>
      <c r="C41" s="77"/>
      <c r="E41" s="76"/>
      <c r="F41" s="77"/>
      <c r="G41" s="78"/>
    </row>
    <row r="42" spans="1:7">
      <c r="A42" s="76"/>
      <c r="B42" s="77"/>
      <c r="C42" s="77"/>
      <c r="E42" s="76"/>
      <c r="F42" s="79"/>
      <c r="G42" s="76"/>
    </row>
    <row r="43" spans="1:7">
      <c r="A43" s="76"/>
      <c r="B43" s="77"/>
      <c r="C43" s="77"/>
      <c r="E43" s="76"/>
      <c r="F43" s="79"/>
      <c r="G43" s="76"/>
    </row>
    <row r="44" spans="1:7">
      <c r="A44" s="76"/>
      <c r="B44" s="77"/>
      <c r="C44" s="77"/>
      <c r="E44" s="76"/>
      <c r="F44" s="79"/>
      <c r="G44" s="76"/>
    </row>
    <row r="45" spans="1:7">
      <c r="A45" s="76"/>
      <c r="B45" s="77"/>
      <c r="C45" s="77"/>
      <c r="E45" s="76"/>
      <c r="F45" s="79"/>
      <c r="G45" s="76"/>
    </row>
    <row r="46" spans="1:7">
      <c r="A46" s="79"/>
      <c r="B46" s="77"/>
      <c r="C46" s="77"/>
      <c r="E46" s="76"/>
      <c r="F46" s="79"/>
      <c r="G46" s="76"/>
    </row>
    <row r="47" spans="1:7">
      <c r="A47" s="79"/>
      <c r="B47" s="77"/>
      <c r="C47" s="77"/>
      <c r="E47" s="76"/>
      <c r="F47" s="79"/>
      <c r="G47" s="76"/>
    </row>
    <row r="48" spans="1:7">
      <c r="A48" s="79"/>
      <c r="B48" s="77"/>
      <c r="C48" s="77"/>
      <c r="E48" s="76"/>
      <c r="F48" s="79"/>
      <c r="G48" s="76"/>
    </row>
    <row r="49" spans="1:7">
      <c r="A49" s="79"/>
      <c r="B49" s="77"/>
      <c r="C49" s="77"/>
      <c r="E49" s="76"/>
      <c r="F49" s="79"/>
      <c r="G49" s="76"/>
    </row>
    <row r="50" spans="1:7">
      <c r="A50" s="79"/>
      <c r="B50" s="77"/>
      <c r="C50" s="77"/>
      <c r="E50" s="76"/>
      <c r="F50" s="79"/>
      <c r="G50" s="76"/>
    </row>
    <row r="51" spans="1:7">
      <c r="A51" s="79"/>
      <c r="B51" s="80"/>
      <c r="C51" s="79"/>
      <c r="E51" s="76"/>
      <c r="F51" s="79"/>
      <c r="G51" s="76"/>
    </row>
    <row r="52" spans="1:7">
      <c r="A52" s="79"/>
      <c r="B52" s="80"/>
      <c r="C52" s="79"/>
      <c r="E52" s="76"/>
      <c r="F52" s="79"/>
      <c r="G52" s="76"/>
    </row>
    <row r="53" spans="1:7">
      <c r="A53" s="79"/>
      <c r="B53" s="80"/>
      <c r="C53" s="79"/>
      <c r="E53" s="76"/>
      <c r="F53" s="79"/>
      <c r="G53" s="76"/>
    </row>
    <row r="54" spans="1:7">
      <c r="A54" s="79"/>
      <c r="B54" s="80"/>
      <c r="C54" s="79"/>
      <c r="E54" s="76"/>
      <c r="F54" s="79"/>
      <c r="G54" s="76"/>
    </row>
    <row r="55" spans="1:7">
      <c r="A55" s="79"/>
      <c r="B55" s="80"/>
      <c r="C55" s="79"/>
      <c r="E55" s="76"/>
      <c r="G55" s="76"/>
    </row>
    <row r="56" spans="1:7">
      <c r="A56" s="79"/>
      <c r="B56" s="80"/>
      <c r="C56" s="79"/>
      <c r="E56" s="76"/>
      <c r="G56" s="76"/>
    </row>
    <row r="57" spans="1:7">
      <c r="B57" s="80"/>
      <c r="C57" s="79"/>
      <c r="E57" s="76"/>
      <c r="G57" s="76"/>
    </row>
    <row r="58" spans="1:7">
      <c r="B58" s="80"/>
      <c r="C58" s="79"/>
      <c r="E58" s="76"/>
      <c r="G58" s="76"/>
    </row>
    <row r="59" spans="1:7">
      <c r="B59" s="80"/>
      <c r="C59" s="79"/>
      <c r="E59" s="76"/>
      <c r="G59" s="76"/>
    </row>
    <row r="60" spans="1:7">
      <c r="B60" s="80"/>
      <c r="C60" s="79"/>
      <c r="E60" s="76"/>
      <c r="G60" s="79"/>
    </row>
    <row r="61" spans="1:7">
      <c r="B61" s="80"/>
      <c r="C61" s="79"/>
      <c r="E61" s="76"/>
    </row>
    <row r="62" spans="1:7">
      <c r="B62" s="80"/>
      <c r="C62" s="79"/>
      <c r="E62" s="76"/>
    </row>
    <row r="63" spans="1:7">
      <c r="B63" s="80"/>
      <c r="C63" s="79"/>
      <c r="E63" s="76"/>
    </row>
    <row r="64" spans="1:7">
      <c r="B64" s="80"/>
      <c r="C64" s="79"/>
      <c r="E64" s="76"/>
    </row>
    <row r="65" spans="2:5">
      <c r="B65" s="80"/>
      <c r="C65" s="79"/>
      <c r="E65" s="76"/>
    </row>
    <row r="66" spans="2:5">
      <c r="B66" s="80"/>
      <c r="E66" s="76"/>
    </row>
    <row r="67" spans="2:5">
      <c r="B67" s="80"/>
    </row>
    <row r="68" spans="2:5">
      <c r="B68" s="80"/>
    </row>
    <row r="69" spans="2:5">
      <c r="B69" s="80"/>
    </row>
  </sheetData>
  <mergeCells count="16">
    <mergeCell ref="A1:G1"/>
    <mergeCell ref="A2:G2"/>
    <mergeCell ref="A3:G3"/>
    <mergeCell ref="C8:G8"/>
    <mergeCell ref="A19:G19"/>
    <mergeCell ref="C18:G18"/>
    <mergeCell ref="C7:G7"/>
    <mergeCell ref="A9:G9"/>
    <mergeCell ref="C10:G10"/>
    <mergeCell ref="C11:G11"/>
    <mergeCell ref="A14:G14"/>
    <mergeCell ref="C15:G15"/>
    <mergeCell ref="C13:G13"/>
    <mergeCell ref="C12:G12"/>
    <mergeCell ref="C17:G17"/>
    <mergeCell ref="C16:G16"/>
  </mergeCells>
  <phoneticPr fontId="0" type="noConversion"/>
  <printOptions horizontalCentered="1"/>
  <pageMargins left="0.25" right="0.25" top="0.5" bottom="0.5" header="0" footer="0.5"/>
  <pageSetup orientation="portrait"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66BEFA-016A-49B5-BFD2-3E69E76676DB}">
  <sheetPr codeName="Sheet9">
    <tabColor indexed="10"/>
  </sheetPr>
  <dimension ref="A1:D36"/>
  <sheetViews>
    <sheetView showGridLines="0" zoomScale="60" zoomScaleNormal="75" workbookViewId="0">
      <selection activeCell="L30" sqref="L30"/>
    </sheetView>
  </sheetViews>
  <sheetFormatPr defaultRowHeight="15"/>
  <cols>
    <col min="1" max="1" width="12.625" style="101" customWidth="1"/>
    <col min="2" max="2" width="38" style="101" customWidth="1"/>
    <col min="3" max="3" width="16.875" style="101" customWidth="1"/>
    <col min="4" max="4" width="15.625" style="101" customWidth="1"/>
    <col min="5" max="16384" width="9" style="101"/>
  </cols>
  <sheetData>
    <row r="1" spans="1:4" ht="20.65">
      <c r="A1" s="99" t="s">
        <v>51</v>
      </c>
      <c r="B1" s="100"/>
      <c r="C1" s="100"/>
      <c r="D1" s="100"/>
    </row>
    <row r="2" spans="1:4" ht="20.65">
      <c r="A2" s="99" t="s">
        <v>52</v>
      </c>
      <c r="B2" s="100"/>
      <c r="C2" s="100"/>
      <c r="D2" s="100"/>
    </row>
    <row r="3" spans="1:4" ht="20.65">
      <c r="A3" s="99" t="str">
        <f>CONCATENATE(UPPER(Level)," COMPULSORY MOVES")</f>
        <v>PROVINCIAL COMPULSORY MOVES</v>
      </c>
      <c r="B3" s="100"/>
      <c r="C3" s="100"/>
      <c r="D3" s="100"/>
    </row>
    <row r="4" spans="1:4" ht="17.649999999999999">
      <c r="A4" s="102"/>
      <c r="B4" s="100"/>
      <c r="C4" s="100"/>
      <c r="D4" s="100"/>
    </row>
    <row r="5" spans="1:4">
      <c r="A5" s="103" t="s">
        <v>43</v>
      </c>
      <c r="B5" s="103"/>
      <c r="C5" s="103"/>
    </row>
    <row r="6" spans="1:4" ht="17.649999999999999">
      <c r="A6" s="104" t="s">
        <v>53</v>
      </c>
      <c r="B6" s="105"/>
      <c r="C6" s="106" t="s">
        <v>47</v>
      </c>
      <c r="D6" s="104"/>
    </row>
    <row r="7" spans="1:4" ht="17.649999999999999">
      <c r="A7" s="107"/>
      <c r="C7" s="104"/>
    </row>
    <row r="8" spans="1:4" ht="17.649999999999999">
      <c r="A8" s="104" t="s">
        <v>54</v>
      </c>
      <c r="B8" s="108"/>
      <c r="C8" s="108"/>
    </row>
    <row r="9" spans="1:4" ht="17.649999999999999">
      <c r="A9" s="104"/>
      <c r="B9" s="108"/>
      <c r="C9" s="108"/>
    </row>
    <row r="10" spans="1:4" ht="17.649999999999999">
      <c r="A10" s="104"/>
      <c r="B10" s="109"/>
      <c r="C10" s="109"/>
    </row>
    <row r="11" spans="1:4" ht="17.649999999999999">
      <c r="B11" s="110"/>
      <c r="C11" s="110"/>
    </row>
    <row r="12" spans="1:4" ht="17.649999999999999">
      <c r="A12" s="111" t="str">
        <f>CONCATENATE("Division: ",Category)</f>
        <v>Division: BI 15-17</v>
      </c>
    </row>
    <row r="13" spans="1:4" ht="17.649999999999999">
      <c r="A13" s="111"/>
    </row>
    <row r="14" spans="1:4" ht="17.649999999999999">
      <c r="A14" s="111"/>
    </row>
    <row r="15" spans="1:4" ht="17.25">
      <c r="A15" s="112" t="str">
        <f>CONCATENATE("Compulsory Set ",Compulsory_Set)</f>
        <v>Compulsory Set A</v>
      </c>
    </row>
    <row r="17" spans="1:4" s="6" customFormat="1" ht="20.100000000000001" customHeight="1" thickBot="1">
      <c r="A17" s="113" t="str">
        <f>IF(Compulsory_Set="A","1","2")</f>
        <v>1</v>
      </c>
      <c r="B17" s="18" t="str">
        <f>VLOOKUP(A17,Trials_Compulsory,2,FALSE)</f>
        <v>RH Vertical Finger Twirl Series</v>
      </c>
      <c r="C17" s="12"/>
      <c r="D17" s="114"/>
    </row>
    <row r="18" spans="1:4" s="6" customFormat="1" ht="20.100000000000001" customHeight="1">
      <c r="A18" s="113"/>
      <c r="B18" s="18"/>
      <c r="C18" s="12"/>
    </row>
    <row r="19" spans="1:4" s="6" customFormat="1" ht="20.100000000000001" customHeight="1" thickBot="1">
      <c r="A19" s="115" t="str">
        <f>IF(Compulsory_Set="A","4","3")</f>
        <v>4</v>
      </c>
      <c r="B19" s="18" t="str">
        <f>VLOOKUP(A19,Trials_Compulsory,2,FALSE)</f>
        <v>LH Horizontal Finger Twirl Series</v>
      </c>
      <c r="C19" s="12"/>
      <c r="D19" s="114"/>
    </row>
    <row r="20" spans="1:4" s="6" customFormat="1" ht="20.100000000000001" customHeight="1">
      <c r="A20" s="115"/>
      <c r="B20" s="18"/>
      <c r="C20" s="12"/>
    </row>
    <row r="21" spans="1:4" s="6" customFormat="1" ht="20.100000000000001" customHeight="1" thickBot="1">
      <c r="A21" s="115" t="str">
        <f>IF(Compulsory_Set="A","6","5")</f>
        <v>6</v>
      </c>
      <c r="B21" s="18" t="str">
        <f>VLOOKUP(A21,Trials_Compulsory,2,FALSE)</f>
        <v>2 LH Fishtails</v>
      </c>
      <c r="C21" s="12"/>
      <c r="D21" s="114"/>
    </row>
    <row r="22" spans="1:4" s="6" customFormat="1" ht="20.100000000000001" customHeight="1">
      <c r="A22" s="115"/>
      <c r="B22" s="18"/>
      <c r="C22" s="12"/>
    </row>
    <row r="23" spans="1:4" s="6" customFormat="1" ht="20.100000000000001" customHeight="1" thickBot="1">
      <c r="A23" s="115" t="str">
        <f>IF(Compulsory_Set="A","8","7")</f>
        <v>8</v>
      </c>
      <c r="B23" s="18" t="str">
        <f>VLOOKUP(A23,Trials_Compulsory,2,FALSE)</f>
        <v>1 1⁄2 Continuous Horizontal Back Neck Rolls</v>
      </c>
      <c r="C23" s="12"/>
      <c r="D23" s="114"/>
    </row>
    <row r="24" spans="1:4" s="6" customFormat="1" ht="20.100000000000001" customHeight="1">
      <c r="A24" s="115"/>
      <c r="B24" s="18"/>
      <c r="C24" s="12"/>
    </row>
    <row r="25" spans="1:4" s="6" customFormat="1" ht="20.100000000000001" customHeight="1" thickBot="1">
      <c r="A25" s="115" t="str">
        <f>IF(Compulsory_Set="A","9","10")</f>
        <v>9</v>
      </c>
      <c r="B25" s="18" t="str">
        <f>VLOOKUP(A25,Trials_Compulsory,2,FALSE)</f>
        <v>RH Vertical Thumb Toss, 1 Spin to L, LH Catch</v>
      </c>
      <c r="C25" s="12"/>
      <c r="D25" s="114"/>
    </row>
    <row r="26" spans="1:4" s="6" customFormat="1" ht="20.100000000000001" customHeight="1">
      <c r="A26" s="115"/>
      <c r="B26" s="18"/>
      <c r="C26" s="12"/>
    </row>
    <row r="27" spans="1:4" s="6" customFormat="1" ht="20.100000000000001" customHeight="1" thickBot="1">
      <c r="A27" s="115" t="str">
        <f>IF(Compulsory_Set="A","11","12")</f>
        <v>11</v>
      </c>
      <c r="B27" s="18" t="str">
        <f>VLOOKUP(A27,Trials_Compulsory,2,FALSE)</f>
        <v>RH Vertical Thumb Toss, 1⁄2 Pivot to L, LH Blind Catch</v>
      </c>
      <c r="C27" s="12"/>
      <c r="D27" s="114"/>
    </row>
    <row r="28" spans="1:4" s="6" customFormat="1" ht="20.100000000000001" customHeight="1">
      <c r="A28" s="115"/>
      <c r="B28" s="18"/>
      <c r="C28" s="12"/>
    </row>
    <row r="29" spans="1:4" s="6" customFormat="1" ht="20.100000000000001" customHeight="1" thickBot="1">
      <c r="A29" s="115" t="str">
        <f>IF(Compulsory_Set="A","14","13")</f>
        <v>14</v>
      </c>
      <c r="B29" s="18" t="str">
        <f>VLOOKUP(A29,Trials_Compulsory,2,FALSE)</f>
        <v>RH Horizontal Toss, RH Backhand Catch</v>
      </c>
      <c r="C29" s="12"/>
      <c r="D29" s="114"/>
    </row>
    <row r="30" spans="1:4" s="6" customFormat="1" ht="20.100000000000001" customHeight="1">
      <c r="A30" s="115"/>
      <c r="B30" s="18"/>
      <c r="C30" s="12"/>
    </row>
    <row r="31" spans="1:4" s="6" customFormat="1" ht="20.100000000000001" customHeight="1" thickBot="1">
      <c r="A31" s="115" t="str">
        <f>IF(Compulsory_Set="A","15","14")</f>
        <v>15</v>
      </c>
      <c r="B31" s="18" t="str">
        <f>VLOOKUP(A31,Trials_Compulsory,2,FALSE)</f>
        <v>LH Horizontal Toss, 1⁄2 Pivot to R, RH Back Catch</v>
      </c>
      <c r="C31" s="12"/>
      <c r="D31" s="114"/>
    </row>
    <row r="36" spans="1:1" ht="17.649999999999999">
      <c r="A36" s="116" t="s">
        <v>55</v>
      </c>
    </row>
  </sheetData>
  <phoneticPr fontId="0" type="noConversion"/>
  <pageMargins left="0.25" right="0.25" top="0.5" bottom="0.75" header="0.5" footer="0.5"/>
  <pageSetup orientation="portrait" horizontalDpi="300"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41</vt:i4>
      </vt:variant>
      <vt:variant>
        <vt:lpstr>Named Ranges</vt:lpstr>
      </vt:variant>
      <vt:variant>
        <vt:i4>52</vt:i4>
      </vt:variant>
    </vt:vector>
  </HeadingPairs>
  <TitlesOfParts>
    <vt:vector size="93" baseType="lpstr">
      <vt:lpstr>Competition Info.</vt:lpstr>
      <vt:lpstr>Competitors</vt:lpstr>
      <vt:lpstr>Timing Penalty</vt:lpstr>
      <vt:lpstr>Timing Penalty (old)</vt:lpstr>
      <vt:lpstr>MenuSheet</vt:lpstr>
      <vt:lpstr>Music Test Sheet</vt:lpstr>
      <vt:lpstr>Music Test</vt:lpstr>
      <vt:lpstr>Costume Inspection</vt:lpstr>
      <vt:lpstr>Compulsory Score Sheet</vt:lpstr>
      <vt:lpstr>Judges Compulsory Mast</vt:lpstr>
      <vt:lpstr>WHEE(C)</vt:lpstr>
      <vt:lpstr>BOOS(C)</vt:lpstr>
      <vt:lpstr>OUEJ(C)</vt:lpstr>
      <vt:lpstr>CAIM(C)</vt:lpstr>
      <vt:lpstr>Compulsory Tally Sheet</vt:lpstr>
      <vt:lpstr>Compulsory Summary Sheet</vt:lpstr>
      <vt:lpstr>Compulsory Recap1</vt:lpstr>
      <vt:lpstr>Compulsory Recap</vt:lpstr>
      <vt:lpstr>Freestyle Prelim Order</vt:lpstr>
      <vt:lpstr>Freestyle Round 1 Order</vt:lpstr>
      <vt:lpstr>Prelim Soloist Recap</vt:lpstr>
      <vt:lpstr>Freestyle Summary Sheet</vt:lpstr>
      <vt:lpstr>CAIM(P)</vt:lpstr>
      <vt:lpstr>BOOS(P)</vt:lpstr>
      <vt:lpstr>WHEE(P)</vt:lpstr>
      <vt:lpstr>OUEJ(P)</vt:lpstr>
      <vt:lpstr>Round 1 Recap</vt:lpstr>
      <vt:lpstr>Prelim Freestyle Tally</vt:lpstr>
      <vt:lpstr>Freestyle Score Sheet</vt:lpstr>
      <vt:lpstr>Judges Freestyle Master</vt:lpstr>
      <vt:lpstr>Freestyle Round 2 Order</vt:lpstr>
      <vt:lpstr>Free Final Order</vt:lpstr>
      <vt:lpstr>World</vt:lpstr>
      <vt:lpstr>BOOS(Final)</vt:lpstr>
      <vt:lpstr>CAIM(Final)</vt:lpstr>
      <vt:lpstr>WHEE(Final)</vt:lpstr>
      <vt:lpstr>OUEJ(Final)</vt:lpstr>
      <vt:lpstr>Round 2 Recap</vt:lpstr>
      <vt:lpstr>Final Freestyle Tally</vt:lpstr>
      <vt:lpstr>Final Recap1</vt:lpstr>
      <vt:lpstr>Freestyle Eval Sheet</vt:lpstr>
      <vt:lpstr>Category</vt:lpstr>
      <vt:lpstr>Compet</vt:lpstr>
      <vt:lpstr>Compet_Codes</vt:lpstr>
      <vt:lpstr>Compet_Country</vt:lpstr>
      <vt:lpstr>Competition</vt:lpstr>
      <vt:lpstr>Competitor</vt:lpstr>
      <vt:lpstr>Competitor_Info</vt:lpstr>
      <vt:lpstr>Competitor_Info2</vt:lpstr>
      <vt:lpstr>Competitors</vt:lpstr>
      <vt:lpstr>Compuls_Compet</vt:lpstr>
      <vt:lpstr>Compuls_Count</vt:lpstr>
      <vt:lpstr>Compuls_Recap</vt:lpstr>
      <vt:lpstr>Compuls_Score</vt:lpstr>
      <vt:lpstr>Compulsory_Set</vt:lpstr>
      <vt:lpstr>count</vt:lpstr>
      <vt:lpstr>Dates</vt:lpstr>
      <vt:lpstr>Final_Compet</vt:lpstr>
      <vt:lpstr>Final_Compet2</vt:lpstr>
      <vt:lpstr>Final_Count</vt:lpstr>
      <vt:lpstr>Free_Compet</vt:lpstr>
      <vt:lpstr>Free_Compet2</vt:lpstr>
      <vt:lpstr>Full_Name</vt:lpstr>
      <vt:lpstr>Judge1</vt:lpstr>
      <vt:lpstr>Judge10</vt:lpstr>
      <vt:lpstr>Judge11</vt:lpstr>
      <vt:lpstr>Judge12</vt:lpstr>
      <vt:lpstr>Judge13</vt:lpstr>
      <vt:lpstr>Judge14</vt:lpstr>
      <vt:lpstr>Judge15</vt:lpstr>
      <vt:lpstr>Judge2</vt:lpstr>
      <vt:lpstr>Judge3</vt:lpstr>
      <vt:lpstr>Judge4</vt:lpstr>
      <vt:lpstr>Judge5</vt:lpstr>
      <vt:lpstr>Judge6</vt:lpstr>
      <vt:lpstr>Judge7</vt:lpstr>
      <vt:lpstr>Judge8</vt:lpstr>
      <vt:lpstr>Judge9</vt:lpstr>
      <vt:lpstr>Level</vt:lpstr>
      <vt:lpstr>Location</vt:lpstr>
      <vt:lpstr>Music_Compet</vt:lpstr>
      <vt:lpstr>No_of_Comp</vt:lpstr>
      <vt:lpstr>Order_of_Appearance</vt:lpstr>
      <vt:lpstr>Paper</vt:lpstr>
      <vt:lpstr>Prelim_Count</vt:lpstr>
      <vt:lpstr>'Compulsory Summary Sheet'!Print_Titles</vt:lpstr>
      <vt:lpstr>'Freestyle Summary Sheet'!Print_Titles</vt:lpstr>
      <vt:lpstr>'Judges Compulsory Mast'!Print_Titles</vt:lpstr>
      <vt:lpstr>'Judges Freestyle Master'!Print_Titles</vt:lpstr>
      <vt:lpstr>T_P_Sheets_Reqd</vt:lpstr>
      <vt:lpstr>Test</vt:lpstr>
      <vt:lpstr>total_compet</vt:lpstr>
      <vt:lpstr>Trials_Compulsory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Junior Freestyle Scoring Program V8.6</dc:title>
  <dc:subject>WBTF Scoring</dc:subject>
  <dc:creator>Jim Skinner</dc:creator>
  <dc:description>02/28/16
Change to Inspection form and addition of Freestyle Evaluation scoresheet
04/02/14
Corrected Final Tally Sheet pull from Semi-Final results
04/21/13
Modified Timing Penalty Sheet
05/23/12
Added Timing/Penalty Judges Master
05/17/12
Fixed printing errors
05/15/12
Modified Music Test sheet and T/P sheets, and added ability to print Music Test and T/P sheets for each round.  
05/14/12
Fixed printing issue and added Compulsory Total by judge on Summary sheet. Modified Recap sheets.Modified print routines for Letter and A4 and added Test Mode.
03/26/12
Changed illegal substance penalty
01/18/12
Updated Costume Inspection form
12/29/11
Added drop penalties for freestyle
Corrected calculation of World Cup points for ties
4/20/11
Updated Timing Penalty sheet
6/20/10
Fixed sort statements throughout 
5/3/10
Fixed errors - usage of "defined names"
4/23/10
Added World Cup Point Tally
Added certificate input sheet
3/28/10
Comments and partial cleanup
Updated ties and tiebreakers
1/30/10
Update program for rules change to # of semi/final competitors
6/22/08
fix program for one athlete in division
4/18/08
Updated verbiage on Costume &amp; Inspection Sheet
3/9/07
Change order of appearance for Finals
2/18/06
Fix Randomize
Alter timing &amp; penalty sheet
Change # of athletes--&gt;Rounds
Cosmetic changes
3/6/05
change seeding requirements back to previous
1/17/05
change seeding requirements
update timing &amp; penalty sheet
12/2/03
fixed import function
updated costume inspection sheet
11/18/03
fixed ranking
fixed random sort for order of appearance
7/31/03
fixed verbiage on inspection sheet
7/2/03
added category to judges master and penalties to summary sheets
Updated 4/6/03
locked score cells
Updated 2/26/03
Timing/Penalty changes
Updated 2/26/02 For Canada
Fixed Final Recap problem
Updated 2/21/01
For France
References to Pre-Trials removed</dc:description>
  <cp:lastModifiedBy>Savoie, Samara</cp:lastModifiedBy>
  <cp:lastPrinted>2024-04-28T14:19:24Z</cp:lastPrinted>
  <dcterms:created xsi:type="dcterms:W3CDTF">1997-08-03T00:03:28Z</dcterms:created>
  <dcterms:modified xsi:type="dcterms:W3CDTF">2024-09-18T14:55:43Z</dcterms:modified>
</cp:coreProperties>
</file>