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saveExternalLinkValues="0" codeName="ThisWorkbook"/>
  <mc:AlternateContent xmlns:mc="http://schemas.openxmlformats.org/markup-compatibility/2006">
    <mc:Choice Requires="x15">
      <x15ac:absPath xmlns:x15ac="http://schemas.microsoft.com/office/spreadsheetml/2010/11/ac" url="C:\Users\samar\Downloads\2024 NB Provincial Open Winner Championship Results\"/>
    </mc:Choice>
  </mc:AlternateContent>
  <xr:revisionPtr revIDLastSave="0" documentId="8_{E22F9640-32FA-4530-9344-77D0EE6C0865}" xr6:coauthVersionLast="47" xr6:coauthVersionMax="47" xr10:uidLastSave="{00000000-0000-0000-0000-000000000000}"/>
  <bookViews>
    <workbookView xWindow="-98" yWindow="-98" windowWidth="20715" windowHeight="13155" tabRatio="929" firstSheet="21" activeTab="33"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GOUM(C)" sheetId="102" r:id="rId11"/>
    <sheet name="RICM(C)" sheetId="101" r:id="rId12"/>
    <sheet name="Compulsory Tally Sheet" sheetId="23" state="hidden" r:id="rId13"/>
    <sheet name="Compulsory Summary Sheet" sheetId="24" state="hidden" r:id="rId14"/>
    <sheet name="Compulsory Summary" sheetId="103" r:id="rId15"/>
    <sheet name="Compulsory Recap1" sheetId="25" state="hidden" r:id="rId16"/>
    <sheet name="Compulsory Recap" sheetId="104" r:id="rId17"/>
    <sheet name="Freestyle Prelim Order" sheetId="26" state="hidden" r:id="rId18"/>
    <sheet name="Prelim Soloist Recap" sheetId="27" state="hidden" r:id="rId19"/>
    <sheet name="Freestyle Summary Sheet" sheetId="28" state="hidden" r:id="rId20"/>
    <sheet name="Freestyle Round 1 Order" sheetId="105" r:id="rId21"/>
    <sheet name="GOUM(P)" sheetId="107" r:id="rId22"/>
    <sheet name="RICM(P)" sheetId="106" r:id="rId23"/>
    <sheet name="Round 1 Recap" sheetId="108" r:id="rId24"/>
    <sheet name="Prelim Freestyle Tally" sheetId="29" state="hidden" r:id="rId25"/>
    <sheet name="Freestyle Score Sheet" sheetId="30" state="hidden" r:id="rId26"/>
    <sheet name="Judges Freestyle Master" sheetId="32" state="hidden" r:id="rId27"/>
    <sheet name="Freestyle Round 2 Order" sheetId="110" r:id="rId28"/>
    <sheet name="Free Final Order" sheetId="33" state="hidden" r:id="rId29"/>
    <sheet name="World" sheetId="34" state="hidden" r:id="rId30"/>
    <sheet name="RICM(Final)" sheetId="112" r:id="rId31"/>
    <sheet name="GOUM(Final)" sheetId="111" r:id="rId32"/>
    <sheet name="Round 2 Summary" sheetId="113" r:id="rId33"/>
    <sheet name="Round 2 Recap" sheetId="114" r:id="rId34"/>
    <sheet name="Final Freestyle Tally" sheetId="35" state="hidden" r:id="rId35"/>
    <sheet name="Final Recap1" sheetId="36" state="hidden" r:id="rId36"/>
    <sheet name="c_Import_and_Draw_Routines" sheetId="2" state="veryHidden" r:id=""/>
    <sheet name="g_Prelim_Score_Sheets" sheetId="3" state="veryHidden" r:id=""/>
    <sheet name="h_Semi_Final_Order" sheetId="4" state="veryHidden" r:id=""/>
    <sheet name="d_Judges_Sheet_Routines" sheetId="5" state="veryHidden" r:id=""/>
    <sheet name="e_Compul_Score_Sheets" sheetId="6" state="veryHidden" r:id=""/>
    <sheet name="f_Prelim_Order" sheetId="7" state="veryHidden" r:id=""/>
    <sheet name="i_Semi_Final_Score_Sheets" sheetId="8" state="veryHidden" r:id=""/>
    <sheet name="j_Final_Order" sheetId="9" state="veryHidden" r:id=""/>
    <sheet name="k_Final_Score_Sheets" sheetId="10" state="veryHidden" r:id=""/>
    <sheet name="m_World_Cup_Summary" sheetId="11" state="veryHidden" r:id=""/>
    <sheet name="b_Single_Sheet_Routines" sheetId="13" state="veryHidden" r:id=""/>
    <sheet name="Freestyle Eval Sheet" sheetId="99" state="hidden" r:id="rId37"/>
  </sheets>
  <externalReferences>
    <externalReference r:id="rId38"/>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2 Order'!$B$10:$B$20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_Sum">'Compulsory Summary'!$A$9:$A$206</definedName>
    <definedName name="Compulsory_Set">'Competition Info.'!$C$6</definedName>
    <definedName name="count">Competitors!$D$1</definedName>
    <definedName name="Dates">'Competition Info.'!$C$5</definedName>
    <definedName name="Final_Compet">'Freestyle Round 2 Order'!$B$10:$B$100</definedName>
    <definedName name="Final_Compet2">'Round 2 Recap'!$B$10:$B$100</definedName>
    <definedName name="Final_Count">'Round 2 Recap'!$D$1</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Sheet'!$B$9:$G$10</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4">'Compulsory Summary'!$1:$8</definedName>
    <definedName name="_xlnm.Print_Titles" localSheetId="13">'Compulsory Summary Sheet'!$1:$8</definedName>
    <definedName name="_xlnm.Print_Titles" localSheetId="19">'Freestyle Summary Sheet'!$1:$8</definedName>
    <definedName name="_xlnm.Print_Titles" localSheetId="9">'Judges Compulsory Mast'!$1:$4</definedName>
    <definedName name="_xlnm.Print_Titles" localSheetId="26">'Judges Freestyle Master'!$1:$5</definedName>
    <definedName name="_xlnm.Print_Titles" localSheetId="32">'Round 2 Summary'!$1:$8</definedName>
    <definedName name="T_P_Sheets_Reqd">'Competition Info.'!$H$4</definedName>
    <definedName name="Test">'Competition Info.'!$F$5</definedName>
    <definedName name="total_compet">Competitors!$C$9:$C$80</definedName>
    <definedName name="Trials_Compulsory">'Competition Info.'!$A$32:$B$46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14" l="1"/>
  <c r="A4" i="114"/>
  <c r="A3" i="114"/>
  <c r="A2" i="114"/>
  <c r="D1" i="114"/>
  <c r="A1" i="114"/>
  <c r="A5" i="113"/>
  <c r="A4" i="113"/>
  <c r="A3" i="113"/>
  <c r="A2" i="113"/>
  <c r="A1" i="113"/>
  <c r="E47" i="112"/>
  <c r="E31" i="112"/>
  <c r="E32" i="112"/>
  <c r="E33" i="112"/>
  <c r="E34" i="112"/>
  <c r="F31" i="112"/>
  <c r="F32" i="112"/>
  <c r="F33" i="112"/>
  <c r="F34" i="112"/>
  <c r="E37" i="112"/>
  <c r="E38" i="112"/>
  <c r="E40" i="112"/>
  <c r="A7" i="112"/>
  <c r="B7" i="112"/>
  <c r="E41" i="112"/>
  <c r="E42" i="112"/>
  <c r="E44" i="112"/>
  <c r="E50" i="112"/>
  <c r="E51" i="112"/>
  <c r="E53" i="112"/>
  <c r="F42" i="112"/>
  <c r="G29" i="112"/>
  <c r="B29" i="112"/>
  <c r="A29" i="112"/>
  <c r="G28" i="112"/>
  <c r="B28" i="112"/>
  <c r="A28" i="112"/>
  <c r="G27" i="112"/>
  <c r="B27" i="112"/>
  <c r="A27" i="112"/>
  <c r="G26" i="112"/>
  <c r="B26" i="112"/>
  <c r="A26" i="112"/>
  <c r="G25" i="112"/>
  <c r="B25" i="112"/>
  <c r="A25" i="112"/>
  <c r="G24" i="112"/>
  <c r="B24" i="112"/>
  <c r="A24" i="112"/>
  <c r="G23" i="112"/>
  <c r="B23" i="112"/>
  <c r="A23" i="112"/>
  <c r="G22" i="112"/>
  <c r="B22" i="112"/>
  <c r="A22" i="112"/>
  <c r="G21" i="112"/>
  <c r="B21" i="112"/>
  <c r="A21" i="112"/>
  <c r="G20" i="112"/>
  <c r="B20" i="112"/>
  <c r="A20" i="112"/>
  <c r="G19" i="112"/>
  <c r="B19" i="112"/>
  <c r="A19" i="112"/>
  <c r="G18" i="112"/>
  <c r="B18" i="112"/>
  <c r="A18" i="112"/>
  <c r="G17" i="112"/>
  <c r="B17" i="112"/>
  <c r="A17" i="112"/>
  <c r="G16" i="112"/>
  <c r="A16" i="112"/>
  <c r="G15" i="112"/>
  <c r="B15" i="112"/>
  <c r="A15" i="112"/>
  <c r="F8" i="112"/>
  <c r="F7" i="112"/>
  <c r="G2" i="112"/>
  <c r="A2" i="112"/>
  <c r="E47" i="111"/>
  <c r="E31" i="111"/>
  <c r="E32" i="111"/>
  <c r="E33" i="111"/>
  <c r="E34" i="111"/>
  <c r="F31" i="111"/>
  <c r="F32" i="111"/>
  <c r="F33" i="111"/>
  <c r="F34" i="111"/>
  <c r="E37" i="111"/>
  <c r="E38" i="111"/>
  <c r="E40" i="111"/>
  <c r="A7" i="111"/>
  <c r="B7" i="111"/>
  <c r="E41" i="111"/>
  <c r="E42" i="111"/>
  <c r="E44" i="111"/>
  <c r="E50" i="111"/>
  <c r="E51" i="111"/>
  <c r="E53" i="111"/>
  <c r="F42" i="111"/>
  <c r="G29" i="111"/>
  <c r="B29" i="111"/>
  <c r="A29" i="111"/>
  <c r="G28" i="111"/>
  <c r="B28" i="111"/>
  <c r="A28" i="111"/>
  <c r="G27" i="111"/>
  <c r="B27" i="111"/>
  <c r="A27" i="111"/>
  <c r="G26" i="111"/>
  <c r="B26" i="111"/>
  <c r="A26" i="111"/>
  <c r="G25" i="111"/>
  <c r="B25" i="111"/>
  <c r="A25" i="111"/>
  <c r="G24" i="111"/>
  <c r="B24" i="111"/>
  <c r="A24" i="111"/>
  <c r="G23" i="111"/>
  <c r="B23" i="111"/>
  <c r="A23" i="111"/>
  <c r="G22" i="111"/>
  <c r="B22" i="111"/>
  <c r="A22" i="111"/>
  <c r="G21" i="111"/>
  <c r="B21" i="111"/>
  <c r="A21" i="111"/>
  <c r="G20" i="111"/>
  <c r="B20" i="111"/>
  <c r="A20" i="111"/>
  <c r="G19" i="111"/>
  <c r="B19" i="111"/>
  <c r="A19" i="111"/>
  <c r="G18" i="111"/>
  <c r="B18" i="111"/>
  <c r="A18" i="111"/>
  <c r="G17" i="111"/>
  <c r="B17" i="111"/>
  <c r="A17" i="111"/>
  <c r="G16" i="111"/>
  <c r="A16" i="111"/>
  <c r="G15" i="111"/>
  <c r="B15" i="111"/>
  <c r="A15" i="111"/>
  <c r="F8" i="111"/>
  <c r="F7" i="111"/>
  <c r="G2" i="111"/>
  <c r="A2" i="111"/>
  <c r="E1" i="110"/>
  <c r="E2" i="110"/>
  <c r="E3" i="110"/>
  <c r="E4" i="110"/>
  <c r="E5" i="110"/>
  <c r="A5" i="110"/>
  <c r="A4" i="110"/>
  <c r="A3" i="110"/>
  <c r="A2" i="110"/>
  <c r="A1" i="110"/>
  <c r="A10" i="108"/>
  <c r="A9" i="108"/>
  <c r="A5" i="108"/>
  <c r="G4" i="108"/>
  <c r="F4" i="108"/>
  <c r="A4" i="108"/>
  <c r="F3" i="108"/>
  <c r="A3" i="108"/>
  <c r="F2" i="108"/>
  <c r="A2" i="108"/>
  <c r="F1" i="108"/>
  <c r="D1" i="108"/>
  <c r="A1" i="108"/>
  <c r="E46" i="107"/>
  <c r="E31" i="107"/>
  <c r="E32" i="107"/>
  <c r="E33" i="107"/>
  <c r="E34" i="107"/>
  <c r="F31" i="107"/>
  <c r="F32" i="107"/>
  <c r="F33" i="107"/>
  <c r="F34" i="107"/>
  <c r="E37" i="107"/>
  <c r="E38" i="107"/>
  <c r="E40" i="107"/>
  <c r="E41" i="107"/>
  <c r="E42" i="107"/>
  <c r="E44" i="107"/>
  <c r="E47" i="107"/>
  <c r="E48" i="107"/>
  <c r="E50" i="107"/>
  <c r="F42" i="107"/>
  <c r="G29" i="107"/>
  <c r="B29" i="107"/>
  <c r="A29" i="107"/>
  <c r="G28" i="107"/>
  <c r="B28" i="107"/>
  <c r="A28" i="107"/>
  <c r="G27" i="107"/>
  <c r="B27" i="107"/>
  <c r="A27" i="107"/>
  <c r="G26" i="107"/>
  <c r="B26" i="107"/>
  <c r="A26" i="107"/>
  <c r="G25" i="107"/>
  <c r="B25" i="107"/>
  <c r="A25" i="107"/>
  <c r="G24" i="107"/>
  <c r="B24" i="107"/>
  <c r="A24" i="107"/>
  <c r="G23" i="107"/>
  <c r="B23" i="107"/>
  <c r="A23" i="107"/>
  <c r="G22" i="107"/>
  <c r="B22" i="107"/>
  <c r="A22" i="107"/>
  <c r="G21" i="107"/>
  <c r="B21" i="107"/>
  <c r="A21" i="107"/>
  <c r="G20" i="107"/>
  <c r="B20" i="107"/>
  <c r="A20" i="107"/>
  <c r="G19" i="107"/>
  <c r="B19" i="107"/>
  <c r="A19" i="107"/>
  <c r="G18" i="107"/>
  <c r="B18" i="107"/>
  <c r="A18" i="107"/>
  <c r="G17" i="107"/>
  <c r="B17" i="107"/>
  <c r="A17" i="107"/>
  <c r="G16" i="107"/>
  <c r="B16" i="107"/>
  <c r="A16" i="107"/>
  <c r="G15" i="107"/>
  <c r="A15" i="107"/>
  <c r="F8" i="107"/>
  <c r="F7" i="107"/>
  <c r="A7" i="107"/>
  <c r="G2" i="107"/>
  <c r="A2" i="107"/>
  <c r="E46" i="106"/>
  <c r="E31" i="106"/>
  <c r="E32" i="106"/>
  <c r="E33" i="106"/>
  <c r="E34" i="106"/>
  <c r="F31" i="106"/>
  <c r="F32" i="106"/>
  <c r="F33" i="106"/>
  <c r="F34" i="106"/>
  <c r="E37" i="106"/>
  <c r="E38" i="106"/>
  <c r="E40" i="106"/>
  <c r="E42" i="106"/>
  <c r="E41" i="106"/>
  <c r="E44" i="106"/>
  <c r="E47" i="106"/>
  <c r="E48" i="106"/>
  <c r="E50" i="106"/>
  <c r="F42" i="106"/>
  <c r="G29" i="106"/>
  <c r="B29" i="106"/>
  <c r="A29" i="106"/>
  <c r="G28" i="106"/>
  <c r="B28" i="106"/>
  <c r="A28" i="106"/>
  <c r="G27" i="106"/>
  <c r="B27" i="106"/>
  <c r="A27" i="106"/>
  <c r="G26" i="106"/>
  <c r="B26" i="106"/>
  <c r="A26" i="106"/>
  <c r="G25" i="106"/>
  <c r="B25" i="106"/>
  <c r="A25" i="106"/>
  <c r="G24" i="106"/>
  <c r="B24" i="106"/>
  <c r="A24" i="106"/>
  <c r="G23" i="106"/>
  <c r="B23" i="106"/>
  <c r="A23" i="106"/>
  <c r="G22" i="106"/>
  <c r="B22" i="106"/>
  <c r="A22" i="106"/>
  <c r="G21" i="106"/>
  <c r="B21" i="106"/>
  <c r="A21" i="106"/>
  <c r="G20" i="106"/>
  <c r="B20" i="106"/>
  <c r="A20" i="106"/>
  <c r="G19" i="106"/>
  <c r="B19" i="106"/>
  <c r="A19" i="106"/>
  <c r="G18" i="106"/>
  <c r="B18" i="106"/>
  <c r="A18" i="106"/>
  <c r="G17" i="106"/>
  <c r="B17" i="106"/>
  <c r="A17" i="106"/>
  <c r="G16" i="106"/>
  <c r="B16" i="106"/>
  <c r="A16" i="106"/>
  <c r="G15" i="106"/>
  <c r="A15" i="106"/>
  <c r="F8" i="106"/>
  <c r="F7" i="106"/>
  <c r="A7" i="106"/>
  <c r="G2" i="106"/>
  <c r="A2" i="106"/>
  <c r="E1" i="105"/>
  <c r="E2" i="105"/>
  <c r="E3" i="105"/>
  <c r="E4" i="105"/>
  <c r="E5" i="105"/>
  <c r="A5" i="105"/>
  <c r="A4" i="105"/>
  <c r="A3" i="105"/>
  <c r="A2" i="105"/>
  <c r="A1" i="105"/>
  <c r="A10" i="104"/>
  <c r="A9" i="104"/>
  <c r="A5" i="104"/>
  <c r="A4" i="104"/>
  <c r="A3" i="104"/>
  <c r="A2" i="104"/>
  <c r="D1" i="104"/>
  <c r="A1" i="104"/>
  <c r="K8" i="103"/>
  <c r="J8" i="103"/>
  <c r="I8" i="103"/>
  <c r="H8" i="103"/>
  <c r="G8" i="103"/>
  <c r="F8" i="103"/>
  <c r="E8" i="103"/>
  <c r="D8" i="103"/>
  <c r="B8" i="103"/>
  <c r="A5" i="103"/>
  <c r="A4" i="103"/>
  <c r="A3" i="103"/>
  <c r="A2" i="103"/>
  <c r="A1" i="103"/>
  <c r="K14" i="102"/>
  <c r="B53" i="102"/>
  <c r="C53" i="102"/>
  <c r="J14" i="102"/>
  <c r="B52" i="102"/>
  <c r="C52" i="102"/>
  <c r="I14" i="102"/>
  <c r="B51" i="102"/>
  <c r="C51" i="102"/>
  <c r="H14" i="102"/>
  <c r="B50" i="102"/>
  <c r="C50" i="102"/>
  <c r="G14" i="102"/>
  <c r="B49" i="102"/>
  <c r="C49" i="102"/>
  <c r="F14" i="102"/>
  <c r="B48" i="102"/>
  <c r="C48" i="102"/>
  <c r="E14" i="102"/>
  <c r="B47" i="102"/>
  <c r="C47" i="102"/>
  <c r="D14" i="102"/>
  <c r="B46" i="102"/>
  <c r="C46" i="102"/>
  <c r="D32" i="102"/>
  <c r="D33" i="102"/>
  <c r="D34" i="102"/>
  <c r="D35" i="102"/>
  <c r="E32" i="102"/>
  <c r="E33" i="102"/>
  <c r="E34" i="102"/>
  <c r="E35" i="102"/>
  <c r="F32" i="102"/>
  <c r="F33" i="102"/>
  <c r="F34" i="102"/>
  <c r="F35" i="102"/>
  <c r="G32" i="102"/>
  <c r="G33" i="102"/>
  <c r="G34" i="102"/>
  <c r="G35" i="102"/>
  <c r="H32" i="102"/>
  <c r="H33" i="102"/>
  <c r="H34" i="102"/>
  <c r="H35" i="102"/>
  <c r="I32" i="102"/>
  <c r="I33" i="102"/>
  <c r="I34" i="102"/>
  <c r="I35" i="102"/>
  <c r="J32" i="102"/>
  <c r="J33" i="102"/>
  <c r="J34" i="102"/>
  <c r="J35" i="102"/>
  <c r="K32" i="102"/>
  <c r="K33" i="102"/>
  <c r="K34" i="102"/>
  <c r="K35" i="102"/>
  <c r="C37" i="102"/>
  <c r="C38" i="102"/>
  <c r="C39" i="102"/>
  <c r="C41" i="102"/>
  <c r="C43" i="102"/>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A14" i="102"/>
  <c r="B9" i="15"/>
  <c r="H9" i="102"/>
  <c r="C9" i="15"/>
  <c r="H8" i="102"/>
  <c r="A8" i="102"/>
  <c r="L3" i="102"/>
  <c r="A3" i="102"/>
  <c r="K14" i="101"/>
  <c r="B53" i="101"/>
  <c r="C53" i="101"/>
  <c r="J14" i="101"/>
  <c r="B52" i="101"/>
  <c r="C52" i="101"/>
  <c r="I14" i="101"/>
  <c r="B51" i="101"/>
  <c r="C51" i="101"/>
  <c r="H14" i="101"/>
  <c r="B50" i="101"/>
  <c r="C50" i="101"/>
  <c r="G14" i="101"/>
  <c r="B49" i="101"/>
  <c r="C49" i="101"/>
  <c r="F14" i="101"/>
  <c r="B48" i="101"/>
  <c r="C48" i="101"/>
  <c r="E14" i="101"/>
  <c r="B47" i="101"/>
  <c r="C47" i="101"/>
  <c r="D14" i="101"/>
  <c r="B46" i="101"/>
  <c r="C46" i="101"/>
  <c r="D32" i="101"/>
  <c r="D33" i="101"/>
  <c r="D34" i="101"/>
  <c r="D35" i="101"/>
  <c r="E32" i="101"/>
  <c r="E33" i="101"/>
  <c r="E34" i="101"/>
  <c r="E35" i="101"/>
  <c r="F32" i="101"/>
  <c r="F33" i="101"/>
  <c r="F34" i="101"/>
  <c r="F35" i="101"/>
  <c r="G32" i="101"/>
  <c r="G33" i="101"/>
  <c r="G34" i="101"/>
  <c r="G35" i="101"/>
  <c r="H32" i="101"/>
  <c r="H33" i="101"/>
  <c r="H34" i="101"/>
  <c r="H35" i="101"/>
  <c r="I32" i="101"/>
  <c r="I33" i="101"/>
  <c r="I34" i="101"/>
  <c r="I35" i="101"/>
  <c r="J32" i="101"/>
  <c r="J33" i="101"/>
  <c r="J34" i="101"/>
  <c r="J35" i="101"/>
  <c r="K32" i="101"/>
  <c r="K33" i="101"/>
  <c r="K34" i="101"/>
  <c r="K35" i="101"/>
  <c r="C37" i="101"/>
  <c r="C38" i="101"/>
  <c r="C39" i="101"/>
  <c r="C41" i="101"/>
  <c r="C43"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A14" i="101"/>
  <c r="B10" i="15"/>
  <c r="H9" i="101"/>
  <c r="C10" i="15"/>
  <c r="H8" i="101"/>
  <c r="A8" i="101"/>
  <c r="L3" i="101"/>
  <c r="A3" i="101"/>
  <c r="A6" i="100"/>
  <c r="A5" i="100"/>
  <c r="A4" i="100"/>
  <c r="A3" i="100"/>
  <c r="A2" i="100"/>
  <c r="A1" i="15"/>
  <c r="A2" i="15"/>
  <c r="A3" i="15"/>
  <c r="E41" i="35"/>
  <c r="E31" i="35"/>
  <c r="E32" i="35"/>
  <c r="E33" i="35"/>
  <c r="E34" i="35"/>
  <c r="F31" i="35"/>
  <c r="F32" i="35"/>
  <c r="F33" i="35"/>
  <c r="F34" i="35"/>
  <c r="E37" i="35"/>
  <c r="E38" i="35"/>
  <c r="E40" i="35"/>
  <c r="E42" i="35"/>
  <c r="E44" i="35"/>
  <c r="E50" i="35"/>
  <c r="K3" i="99"/>
  <c r="G4" i="27"/>
  <c r="F4" i="27"/>
  <c r="F3" i="27"/>
  <c r="F2" i="27"/>
  <c r="F1" i="27"/>
  <c r="F42" i="35"/>
  <c r="E41" i="29"/>
  <c r="E42" i="29"/>
  <c r="F42" i="29"/>
  <c r="E47" i="35"/>
  <c r="E51" i="35"/>
  <c r="E53" i="35"/>
  <c r="E31" i="29"/>
  <c r="E32" i="29"/>
  <c r="E33" i="29"/>
  <c r="E34" i="29"/>
  <c r="F31" i="29"/>
  <c r="F32" i="29"/>
  <c r="F33" i="29"/>
  <c r="F34" i="29"/>
  <c r="E37" i="29"/>
  <c r="E38" i="29"/>
  <c r="E40" i="29"/>
  <c r="E44" i="29"/>
  <c r="E47" i="29"/>
  <c r="D6" i="45"/>
  <c r="A11" i="14"/>
  <c r="E1" i="26"/>
  <c r="E2" i="26"/>
  <c r="E1" i="33"/>
  <c r="E2" i="33"/>
  <c r="E3" i="33"/>
  <c r="E4" i="33"/>
  <c r="E5" i="33"/>
  <c r="D1" i="15"/>
  <c r="D1" i="27"/>
  <c r="D6" i="40"/>
  <c r="G5" i="19"/>
  <c r="A2" i="41"/>
  <c r="A3" i="41"/>
  <c r="A4" i="41"/>
  <c r="A5" i="41"/>
  <c r="A6" i="41"/>
  <c r="D3" i="15"/>
  <c r="C3" i="15"/>
  <c r="A4" i="15"/>
  <c r="A5" i="15"/>
  <c r="D1" i="25"/>
  <c r="A5" i="25"/>
  <c r="A4" i="25"/>
  <c r="A3" i="25"/>
  <c r="A2" i="25"/>
  <c r="A1" i="25"/>
  <c r="A31" i="21"/>
  <c r="B31" i="21"/>
  <c r="A29" i="21"/>
  <c r="B29" i="21"/>
  <c r="A27" i="21"/>
  <c r="B27" i="21"/>
  <c r="A25" i="21"/>
  <c r="B25" i="21"/>
  <c r="A23" i="21"/>
  <c r="B23" i="21"/>
  <c r="A21" i="21"/>
  <c r="B21" i="21"/>
  <c r="A19" i="21"/>
  <c r="B19" i="21"/>
  <c r="A17" i="21"/>
  <c r="B17" i="21"/>
  <c r="A15" i="21"/>
  <c r="A12" i="21"/>
  <c r="A3" i="21"/>
  <c r="A5" i="24"/>
  <c r="A4" i="24"/>
  <c r="A3" i="24"/>
  <c r="A2" i="24"/>
  <c r="A1" i="24"/>
  <c r="K8" i="24"/>
  <c r="J8" i="24"/>
  <c r="I8" i="24"/>
  <c r="H8" i="24"/>
  <c r="G8" i="24"/>
  <c r="F8" i="24"/>
  <c r="E8" i="24"/>
  <c r="D8" i="24"/>
  <c r="B8" i="24"/>
  <c r="D32" i="23"/>
  <c r="D33" i="23"/>
  <c r="D34" i="23"/>
  <c r="D35" i="23"/>
  <c r="E32" i="23"/>
  <c r="E33" i="23"/>
  <c r="E34" i="23"/>
  <c r="E35" i="23"/>
  <c r="F32" i="23"/>
  <c r="F33" i="23"/>
  <c r="F34" i="23"/>
  <c r="F35" i="23"/>
  <c r="G32" i="23"/>
  <c r="G33" i="23"/>
  <c r="G34" i="23"/>
  <c r="G35" i="23"/>
  <c r="H32" i="23"/>
  <c r="H33" i="23"/>
  <c r="H34" i="23"/>
  <c r="H35" i="23"/>
  <c r="I32" i="23"/>
  <c r="I33" i="23"/>
  <c r="I34" i="23"/>
  <c r="I35" i="23"/>
  <c r="J32" i="23"/>
  <c r="J33" i="23"/>
  <c r="J34" i="23"/>
  <c r="J35" i="23"/>
  <c r="K32" i="23"/>
  <c r="K33" i="23"/>
  <c r="K34" i="23"/>
  <c r="K35" i="23"/>
  <c r="C37" i="23"/>
  <c r="C38" i="23"/>
  <c r="C39" i="23"/>
  <c r="C41" i="23"/>
  <c r="C43" i="23"/>
  <c r="L17" i="23"/>
  <c r="L18" i="23"/>
  <c r="L19" i="23"/>
  <c r="L20" i="23"/>
  <c r="L21" i="23"/>
  <c r="L22" i="23"/>
  <c r="L23" i="23"/>
  <c r="L24" i="23"/>
  <c r="L25" i="23"/>
  <c r="L26" i="23"/>
  <c r="L27" i="23"/>
  <c r="L28" i="23"/>
  <c r="L29" i="23"/>
  <c r="L30" i="23"/>
  <c r="L16" i="23"/>
  <c r="E14" i="23"/>
  <c r="B47" i="23"/>
  <c r="C47" i="23"/>
  <c r="F14" i="23"/>
  <c r="B48" i="23"/>
  <c r="C48" i="23"/>
  <c r="G14" i="23"/>
  <c r="B49" i="23"/>
  <c r="C49" i="23"/>
  <c r="H14" i="23"/>
  <c r="B50" i="23"/>
  <c r="C50" i="23"/>
  <c r="I14" i="23"/>
  <c r="B51" i="23"/>
  <c r="C51" i="23"/>
  <c r="J14" i="23"/>
  <c r="B52" i="23"/>
  <c r="C52" i="23"/>
  <c r="K14" i="23"/>
  <c r="B53" i="23"/>
  <c r="C53" i="23"/>
  <c r="D14" i="23"/>
  <c r="B46" i="23"/>
  <c r="C46" i="23"/>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c r="J4" i="22"/>
  <c r="J3" i="22"/>
  <c r="I4" i="22"/>
  <c r="I3" i="22"/>
  <c r="H4" i="22"/>
  <c r="H3" i="22"/>
  <c r="G4" i="22"/>
  <c r="G3" i="22"/>
  <c r="F4" i="22"/>
  <c r="F3" i="22"/>
  <c r="E4" i="22"/>
  <c r="E3" i="22"/>
  <c r="D4" i="22"/>
  <c r="D3" i="22"/>
  <c r="C3" i="22"/>
  <c r="A3" i="32"/>
  <c r="G16" i="29"/>
  <c r="G17" i="29"/>
  <c r="G18" i="29"/>
  <c r="G19" i="29"/>
  <c r="G20" i="29"/>
  <c r="G21" i="29"/>
  <c r="G22" i="29"/>
  <c r="G23" i="29"/>
  <c r="G24" i="29"/>
  <c r="G25" i="29"/>
  <c r="G26" i="29"/>
  <c r="G27" i="29"/>
  <c r="G28" i="29"/>
  <c r="G29" i="29"/>
  <c r="G15" i="29"/>
  <c r="E46" i="29"/>
  <c r="E48" i="29"/>
  <c r="E50" i="29"/>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E3" i="26"/>
  <c r="E4" i="26"/>
  <c r="E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<sst xmlns="http://schemas.openxmlformats.org/spreadsheetml/2006/main" count="890" uniqueCount="445">
  <si>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</si>
  <si>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</si>
  <si>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</si>
  <si>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</si>
  <si>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</si>
  <si>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</si>
  <si>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</si>
  <si>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</si>
  <si>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</si>
  <si>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</si>
  <si>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</si>
  <si>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</si>
  <si>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</si>
  <si>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</si>
  <si>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</si>
  <si>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</si>
  <si>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</si>
  <si>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</si>
  <si>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</si>
  <si>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</si>
  <si>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</si>
  <si>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</si>
  <si>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</si>
  <si>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</si>
  <si>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</si>
  <si>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</si>
  <si>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</si>
  <si>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</si>
  <si>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</si>
  <si>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</si>
  <si>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</si>
  <si>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</si>
  <si>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</si>
  <si>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</si>
  <si>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</si>
  <si>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</si>
  <si>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</si>
  <si>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</si>
  <si>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</si>
  <si>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</si>
  <si>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</si>
  <si>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</si>
  <si>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</si>
  <si>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</si>
  <si>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</si>
  <si>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</si>
  <si>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</si>
  <si>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</si>
  <si>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</si>
  <si>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</si>
  <si>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</si>
  <si>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</si>
  <si>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</si>
  <si>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</si>
  <si>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</si>
  <si>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</si>
  <si>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</si>
  <si>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</si>
  <si>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</si>
  <si>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</si>
  <si>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</si>
  <si>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</si>
  <si>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</si>
  <si>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</si>
  <si>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</si>
  <si>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</si>
  <si>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</si>
  <si>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</si>
  <si>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</si>
  <si>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</si>
  <si>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</si>
  <si>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</si>
  <si>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</si>
  <si>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</si>
  <si>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</si>
  <si>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</si>
  <si>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</si>
  <si>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</si>
  <si>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</si>
  <si>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</si>
  <si>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</si>
  <si>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</si>
  <si>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</si>
  <si>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</si>
  <si>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</si>
  <si>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</si>
  <si>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</si>
  <si>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</si>
  <si>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</si>
  <si>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</si>
  <si>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</si>
  <si>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</si>
  <si>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</si>
  <si>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</si>
  <si>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</si>
  <si>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</si>
  <si>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</si>
  <si>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</si>
  <si>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</si>
  <si>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</si>
  <si>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</si>
  <si>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</si>
  <si>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</si>
  <si>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</si>
  <si>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</si>
  <si>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</si>
  <si>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</si>
  <si>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</si>
  <si>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</si>
  <si>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</si>
  <si>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</si>
  <si>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</si>
  <si>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</si>
  <si>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</si>
  <si>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</si>
  <si>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</si>
  <si>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</si>
  <si>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</si>
  <si>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</si>
  <si>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</si>
  <si>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</si>
  <si>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</si>
  <si>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</si>
  <si>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</si>
  <si>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</si>
  <si>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</si>
  <si>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</si>
  <si>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</si>
  <si>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</si>
  <si>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</si>
  <si>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</si>
  <si>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</si>
  <si>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</si>
  <si>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</si>
  <si>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</si>
  <si>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</si>
  <si>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</si>
  <si>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</si>
  <si>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</si>
  <si>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</si>
  <si>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</si>
  <si>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</si>
  <si>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</si>
  <si>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</si>
  <si>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</si>
  <si>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</si>
  <si>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</si>
  <si>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</si>
  <si>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</si>
  <si>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</si>
  <si>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</si>
  <si>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</si>
  <si>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</si>
  <si>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</si>
  <si>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</si>
  <si>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</si>
  <si>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</si>
  <si>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</si>
  <si>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</si>
  <si>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</si>
  <si>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</si>
  <si>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</si>
  <si>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</si>
  <si>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</si>
  <si>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</si>
  <si>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</si>
  <si>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</si>
  <si>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</si>
  <si>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</si>
  <si>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</si>
  <si>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A</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</si>
  <si>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</si>
  <si>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</si>
  <si>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</si>
  <si>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</si>
  <si>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</si>
  <si>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</si>
  <si>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</si>
  <si>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</si>
  <si>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</si>
  <si>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</si>
  <si>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</si>
  <si>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</si>
  <si>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</si>
  <si>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</si>
  <si>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</si>
  <si>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</si>
  <si>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</si>
  <si>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</si>
  <si>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</si>
  <si>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</si>
  <si>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</si>
  <si>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</si>
  <si>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</si>
  <si>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</si>
  <si>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</si>
  <si>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</si>
  <si>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</si>
  <si>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</si>
  <si>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</si>
  <si>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</si>
  <si>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</si>
  <si>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</si>
  <si>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</si>
  <si>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</si>
  <si>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</si>
  <si>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</si>
  <si>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</si>
  <si>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</si>
  <si>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</si>
  <si>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</si>
  <si>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</si>
  <si>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</si>
  <si>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</si>
  <si>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</si>
  <si>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</si>
  <si>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</si>
  <si>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</si>
  <si>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</si>
  <si>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</si>
  <si>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</si>
  <si>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</si>
  <si>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</si>
  <si>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</si>
  <si>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</si>
  <si>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</si>
  <si>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</si>
  <si>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</si>
  <si>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</si>
  <si>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</si>
  <si>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</si>
  <si>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</si>
  <si>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</si>
  <si>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</si>
  <si>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</si>
  <si>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</si>
  <si>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</si>
  <si>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</si>
  <si>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</si>
  <si>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</si>
  <si>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</si>
  <si>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</si>
  <si>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</si>
  <si>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</si>
  <si>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</si>
  <si>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</si>
  <si>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</si>
  <si>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</si>
  <si>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</si>
  <si>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</si>
  <si>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</si>
  <si>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</si>
  <si>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</si>
  <si>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</si>
  <si>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</si>
  <si>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</si>
  <si>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</si>
  <si>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</si>
  <si>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</si>
  <si>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</si>
  <si>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</si>
  <si>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</si>
  <si>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</si>
  <si>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</si>
  <si>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</si>
  <si>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</si>
  <si>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</si>
  <si>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</si>
  <si>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</si>
  <si>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</si>
  <si>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</si>
  <si>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</si>
  <si>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</si>
  <si>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</si>
  <si>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</si>
  <si>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</si>
  <si>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</si>
  <si>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</si>
  <si>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</si>
  <si>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</si>
  <si>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</si>
  <si>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</si>
  <si>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</si>
  <si>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</si>
  <si>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</si>
  <si>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</si>
  <si>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</si>
  <si>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</si>
  <si>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</si>
  <si>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</si>
  <si>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</si>
  <si>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</si>
  <si>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</si>
  <si>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</si>
  <si>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</si>
  <si>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</si>
  <si>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</si>
  <si>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</si>
  <si>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</si>
  <si>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</si>
  <si>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</si>
  <si>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</si>
  <si>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</si>
  <si>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</si>
  <si>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</si>
  <si>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</si>
  <si>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</si>
  <si>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</si>
  <si>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</si>
  <si>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</si>
  <si>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</si>
  <si>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</si>
  <si>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</si>
  <si>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</si>
  <si>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</si>
  <si>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</si>
  <si>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</si>
  <si>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</si>
  <si>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</si>
  <si>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</si>
  <si>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</si>
  <si>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</si>
  <si>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</si>
  <si>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</si>
  <si>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</si>
  <si>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</si>
  <si>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</si>
  <si>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</si>
  <si>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</si>
  <si>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</si>
  <si>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</si>
  <si>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</si>
  <si>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</si>
  <si>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</si>
  <si>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</si>
  <si>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</si>
  <si>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</si>
  <si>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</si>
  <si>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</si>
  <si>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</si>
  <si>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</si>
  <si>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</si>
  <si>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</si>
  <si>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</si>
  <si>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</si>
  <si>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</si>
  <si>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</si>
  <si>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</si>
  <si>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</si>
  <si>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</si>
  <si>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</si>
  <si>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</si>
  <si>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</si>
  <si>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</si>
  <si>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</si>
  <si>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</si>
  <si>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</si>
  <si>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</si>
  <si>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</si>
  <si>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</si>
  <si>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</si>
  <si>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</si>
  <si>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</si>
  <si>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</si>
  <si>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</si>
  <si>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</si>
  <si>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</si>
  <si>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</si>
  <si>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</si>
  <si>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</si>
  <si>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</si>
  <si>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</si>
  <si>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</si>
  <si>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</si>
  <si>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</si>
  <si>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</si>
  <si>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</si>
  <si>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</si>
  <si>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</si>
  <si>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</si>
  <si>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</si>
  <si>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</si>
  <si>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</si>
  <si>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</si>
  <si>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</si>
  <si>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</si>
  <si>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</si>
  <si>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</si>
  <si>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</si>
  <si>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</si>
  <si>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</si>
  <si>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</si>
  <si>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</si>
  <si>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</si>
  <si>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</si>
  <si>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</si>
  <si>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</si>
  <si>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</si>
  <si>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</si>
  <si>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</si>
  <si>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</si>
  <si>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</si>
  <si>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</si>
  <si>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</si>
  <si>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</si>
  <si>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</si>
  <si>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</si>
  <si>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</si>
  <si>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</si>
  <si>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BI 7-8</t>
  </si>
  <si>
    <t>Round 2 (If Necessary)</t>
  </si>
  <si>
    <t>Junior</t>
  </si>
  <si>
    <t>Net Freestyle Score</t>
  </si>
  <si>
    <t>Create Music Test Sheet (REQUIRED!)</t>
  </si>
  <si>
    <t>Gross Freestyle</t>
  </si>
  <si>
    <t>Net Freestyle</t>
  </si>
  <si>
    <t>ROUND 1 RECAP</t>
  </si>
  <si>
    <t>ROUND 2 RECAP</t>
  </si>
  <si>
    <t>ROUND 2 FREESTYLE TALLY SHEET</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</si>
  <si>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</si>
  <si>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</si>
  <si>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</si>
  <si>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</si>
  <si>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</si>
  <si>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</si>
  <si>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2024 NB Provincials</t>
  </si>
  <si>
    <t>Moncton, NB</t>
  </si>
  <si>
    <t>April 27-28, 2024</t>
  </si>
  <si>
    <t>Provincial</t>
  </si>
  <si>
    <t>Brenda Cooper</t>
  </si>
  <si>
    <t>Loren Dermody</t>
  </si>
  <si>
    <t>Gould</t>
  </si>
  <si>
    <t>Mia-Belle</t>
  </si>
  <si>
    <t>ATLK</t>
  </si>
  <si>
    <t>Richard LeBlanc</t>
  </si>
  <si>
    <t>Meghan</t>
  </si>
  <si>
    <t>GOUM</t>
  </si>
  <si>
    <t>RICM</t>
  </si>
  <si>
    <t>Mia-Belle Gould</t>
  </si>
  <si>
    <t>Meghan Richard LeBlanc</t>
  </si>
  <si>
    <t>Order of Appearance for Freestyle Round 1</t>
  </si>
  <si>
    <t>ROUND 1 FREESTYLE TALLY SHEET</t>
  </si>
  <si>
    <t>Kelda Piluke</t>
  </si>
  <si>
    <t>Order of Appearance for Freestyle Round 2</t>
  </si>
  <si>
    <t>ROUND 2 FREESTYLE SUMMARY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</si>
</sst>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7">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0" fontId="7" fillId="0" borderId="24" xfId="0" applyFont="1" applyBorder="1">
      <protection locked="0"/>
    </xf>
    <xf numFmtId="0" fontId="38" fillId="0" borderId="22" xfId="0"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0" fontId="38" fillId="0" borderId="24" xfId="0" applyFont="1" applyBorder="1" applyAlignment="1">
      <alignment horizontal="center"/>
      <protection locked="0"/>
    </xf>
    <xf numFmtId="0" fontId="38" fillId="0" borderId="24" xfId="0" applyFont="1" applyBorder="1">
      <protection locked="0"/>
    </xf>
    <xf numFmtId="1" fontId="7" fillId="0" borderId="11" xfId="0" applyNumberFormat="1" applyFont="1" applyBorder="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31">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4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reestyle%20Preliminary%20Or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9AC1-431A-475D-8946-6C08F0DB663D}">
  <sheetPr codeName="Sheet1">
    <tabColor indexed="48"/>
    <pageSetUpPr fitToPage="1"/>
  </sheetPr>
  <dimension ref="A1:O69"/>
  <sheetViews>
    <sheetView showGridLines="0" zoomScale="75" workbookViewId="0">
      <selection activeCell="C14" sqref="C14"/>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425</v>
      </c>
      <c r="F3" s="481" t="s">
        <v>275</v>
      </c>
      <c r="H3" s="496" t="s">
        <v>295</v>
      </c>
      <c r="N3" s="27" t="s">
        <v>409</v>
      </c>
      <c r="O3" s="27" t="s">
        <v>385</v>
      </c>
    </row>
    <row r="4" spans="1:15">
      <c r="B4" s="5" t="s">
        <v>2</v>
      </c>
      <c r="C4" s="377" t="s">
        <v>426</v>
      </c>
      <c r="F4" s="1" t="s">
        <v>281</v>
      </c>
      <c r="H4" s="497">
        <v>1</v>
      </c>
      <c r="N4" s="27" t="s">
        <v>386</v>
      </c>
      <c r="O4" s="27" t="s">
        <v>387</v>
      </c>
    </row>
    <row r="5" spans="1:15">
      <c r="B5" s="5" t="s">
        <v>3</v>
      </c>
      <c r="C5" s="378" t="s">
        <v>427</v>
      </c>
      <c r="F5" s="506" t="s">
        <v>393</v>
      </c>
      <c r="N5" s="27" t="s">
        <v>388</v>
      </c>
      <c r="O5" s="27" t="s">
        <v>389</v>
      </c>
    </row>
    <row r="6" spans="1:15">
      <c r="B6" s="7" t="s">
        <v>4</v>
      </c>
      <c r="C6" s="8" t="s">
        <v>170</v>
      </c>
      <c r="N6" s="27" t="s">
        <v>390</v>
      </c>
      <c r="O6" s="27" t="s">
        <v>385</v>
      </c>
    </row>
    <row r="7" spans="1:15" ht="22.5">
      <c r="B7" s="9" t="s">
        <v>5</v>
      </c>
      <c r="C7" s="10" t="s">
        <v>428</v>
      </c>
      <c r="N7" s="27" t="s">
        <v>391</v>
      </c>
      <c r="O7" s="27" t="s">
        <v>387</v>
      </c>
    </row>
    <row r="8" spans="1:15" ht="22.5">
      <c r="B8" s="9" t="s">
        <v>7</v>
      </c>
      <c r="C8" s="10" t="s">
        <v>388</v>
      </c>
      <c r="N8" s="27" t="s">
        <v>392</v>
      </c>
      <c r="O8" s="27" t="s">
        <v>389</v>
      </c>
    </row>
    <row r="9" spans="1:15" ht="17.649999999999999" thickBot="1"/>
    <row r="10" spans="1:15" s="13" customFormat="1">
      <c r="B10" s="14"/>
      <c r="C10" s="15"/>
    </row>
    <row r="11" spans="1:15" ht="22.5">
      <c r="A11" s="404">
        <f>COUNTA(C12:C26)</f>
        <v>2</v>
      </c>
      <c r="B11" s="16" t="s">
        <v>8</v>
      </c>
      <c r="C11" s="12" t="s">
        <v>9</v>
      </c>
    </row>
    <row r="12" spans="1:15">
      <c r="B12" s="5" t="s">
        <v>10</v>
      </c>
      <c r="C12" s="379" t="s">
        <v>429</v>
      </c>
    </row>
    <row r="13" spans="1:15">
      <c r="B13" s="5" t="s">
        <v>11</v>
      </c>
      <c r="C13" s="379" t="s">
        <v>430</v>
      </c>
    </row>
    <row r="14" spans="1:15">
      <c r="B14" s="5" t="s">
        <v>12</v>
      </c>
      <c r="C14" s="379"/>
    </row>
    <row r="15" spans="1:15">
      <c r="B15" s="5" t="s">
        <v>13</v>
      </c>
      <c r="C15" s="379"/>
    </row>
    <row r="16" spans="1:15">
      <c r="B16" s="5" t="s">
        <v>14</v>
      </c>
      <c r="C16" s="379"/>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394</v>
      </c>
      <c r="C32" s="1"/>
    </row>
    <row r="33" spans="1:5" ht="12.75">
      <c r="A33" s="20" t="s">
        <v>27</v>
      </c>
      <c r="B33" s="579" t="s">
        <v>402</v>
      </c>
      <c r="C33" s="1"/>
    </row>
    <row r="34" spans="1:5" ht="12.75">
      <c r="A34" s="20" t="s">
        <v>28</v>
      </c>
      <c r="B34" s="579" t="s">
        <v>403</v>
      </c>
      <c r="C34" s="1"/>
    </row>
    <row r="35" spans="1:5" ht="12.75">
      <c r="A35" s="20" t="s">
        <v>29</v>
      </c>
      <c r="B35" s="578" t="s">
        <v>395</v>
      </c>
      <c r="C35" s="1"/>
    </row>
    <row r="36" spans="1:5" ht="12.75">
      <c r="A36" s="20" t="s">
        <v>30</v>
      </c>
      <c r="B36" s="579" t="s">
        <v>404</v>
      </c>
      <c r="C36" s="1"/>
    </row>
    <row r="37" spans="1:5" ht="12.75">
      <c r="A37" s="20" t="s">
        <v>31</v>
      </c>
      <c r="B37" s="578" t="s">
        <v>396</v>
      </c>
      <c r="C37" s="1"/>
    </row>
    <row r="38" spans="1:5" ht="12.75">
      <c r="A38" s="20" t="s">
        <v>32</v>
      </c>
      <c r="B38" s="579" t="s">
        <v>405</v>
      </c>
      <c r="C38" s="1"/>
    </row>
    <row r="39" spans="1:5" ht="12.75">
      <c r="A39" s="20" t="s">
        <v>33</v>
      </c>
      <c r="B39" s="578" t="s">
        <v>397</v>
      </c>
      <c r="C39" s="1"/>
      <c r="D39" s="19"/>
      <c r="E39" s="19"/>
    </row>
    <row r="40" spans="1:5" ht="12.75">
      <c r="A40" s="20" t="s">
        <v>34</v>
      </c>
      <c r="B40" s="578" t="s">
        <v>398</v>
      </c>
      <c r="C40" s="1"/>
    </row>
    <row r="41" spans="1:5" ht="12.75">
      <c r="A41" s="20" t="s">
        <v>35</v>
      </c>
      <c r="B41" s="579" t="s">
        <v>406</v>
      </c>
      <c r="C41" s="1"/>
    </row>
    <row r="42" spans="1:5" ht="12.75">
      <c r="A42" s="20" t="s">
        <v>36</v>
      </c>
      <c r="B42" s="578" t="s">
        <v>399</v>
      </c>
      <c r="C42" s="1"/>
    </row>
    <row r="43" spans="1:5" s="19" customFormat="1" ht="12.75">
      <c r="A43" s="20" t="s">
        <v>37</v>
      </c>
      <c r="B43" s="579" t="s">
        <v>407</v>
      </c>
    </row>
    <row r="44" spans="1:5" s="19" customFormat="1" ht="12.75">
      <c r="A44" s="20" t="s">
        <v>38</v>
      </c>
      <c r="B44" s="579" t="s">
        <v>408</v>
      </c>
      <c r="D44" s="1"/>
      <c r="E44" s="1"/>
    </row>
    <row r="45" spans="1:5" s="19" customFormat="1" ht="12.75">
      <c r="A45" s="20" t="s">
        <v>39</v>
      </c>
      <c r="B45" s="578" t="s">
        <v>400</v>
      </c>
      <c r="D45" s="1"/>
      <c r="E45" s="1"/>
    </row>
    <row r="46" spans="1:5" s="19" customFormat="1" ht="12.75">
      <c r="A46" s="20" t="s">
        <v>40</v>
      </c>
      <c r="B46" s="578" t="s">
        <v>401</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AD1F-2DC5-4A7B-B96E-052E234A3BA9}">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12-14</v>
      </c>
      <c r="C2" s="123"/>
      <c r="D2" s="124" t="s">
        <v>85</v>
      </c>
      <c r="E2" s="125"/>
      <c r="F2" s="126"/>
      <c r="G2" s="127"/>
      <c r="H2" s="392" t="s">
        <v>86</v>
      </c>
      <c r="I2" s="126"/>
      <c r="J2" s="126"/>
      <c r="K2" s="128"/>
    </row>
    <row r="3" spans="1:11" ht="139.5" customHeight="1">
      <c r="A3" s="391" t="s">
        <v>87</v>
      </c>
      <c r="B3" s="101"/>
      <c r="C3" s="640" t="str">
        <f>CONCATENATE("Compulsory Set ",Compulsory_Set)</f>
        <v>Compulsory Set A</v>
      </c>
      <c r="D3" s="393" t="str">
        <f t="shared" ref="D3:K3" si="0">VLOOKUP(D4,Trials_Compulsory,2,FALSE)</f>
        <v>RH Vertical Finger Twirl Series</v>
      </c>
      <c r="E3" s="393" t="str">
        <f t="shared" si="0"/>
        <v>LH Horizontal Finger Twirl Series</v>
      </c>
      <c r="F3" s="393" t="str">
        <f t="shared" si="0"/>
        <v>2 LH Fishtails</v>
      </c>
      <c r="G3" s="393" t="str">
        <f t="shared" si="0"/>
        <v>1 1⁄2 Continuous Horizontal Back Neck Rolls</v>
      </c>
      <c r="H3" s="393" t="str">
        <f t="shared" si="0"/>
        <v>RH Vertical Thumb Toss, 1 Spin to L, LH Catch</v>
      </c>
      <c r="I3" s="393" t="str">
        <f t="shared" si="0"/>
        <v>RH Vertical Thumb Toss, 1⁄2 Pivot to L, LH Blind Catch</v>
      </c>
      <c r="J3" s="393" t="str">
        <f t="shared" si="0"/>
        <v>RH Horizontal Toss, RH Backhand Catch</v>
      </c>
      <c r="K3" s="393" t="str">
        <f t="shared" si="0"/>
        <v>LH Horizontal Toss, 1⁄2 Pivot to R, RH Back Catch</v>
      </c>
    </row>
    <row r="4" spans="1:11" ht="30" customHeight="1">
      <c r="A4" s="334"/>
      <c r="B4" s="390" t="s">
        <v>81</v>
      </c>
      <c r="C4" s="641"/>
      <c r="D4" s="335" t="str">
        <f>IF(Compulsory_Set="A","1","2")</f>
        <v>1</v>
      </c>
      <c r="E4" s="336" t="str">
        <f>IF(Compulsory_Set="A","4","3")</f>
        <v>4</v>
      </c>
      <c r="F4" s="336" t="str">
        <f>IF(Compulsory_Set="A","6","5")</f>
        <v>6</v>
      </c>
      <c r="G4" s="336" t="str">
        <f>IF(Compulsory_Set="A","8","7")</f>
        <v>8</v>
      </c>
      <c r="H4" s="336" t="str">
        <f>IF(Compulsory_Set="A","9","10")</f>
        <v>9</v>
      </c>
      <c r="I4" s="336" t="str">
        <f>IF(Compulsory_Set="A","11","12")</f>
        <v>11</v>
      </c>
      <c r="J4" s="336" t="str">
        <f>IF(Compulsory_Set="A","14","13")</f>
        <v>14</v>
      </c>
      <c r="K4" s="336" t="str">
        <f>IF(Compulsory_Set="A","15","14")</f>
        <v>15</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7F26-DDF2-47B2-BE84-2BC5F935ADE6}">
  <sheetPr codeName="Sheet28">
    <pageSetUpPr fitToPage="1"/>
  </sheetPr>
  <dimension ref="A1:L56"/>
  <sheetViews>
    <sheetView showGridLines="0" topLeftCell="A16" zoomScale="75" workbookViewId="0">
      <selection activeCell="K17" sqref="K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436</v>
      </c>
      <c r="I7" s="133"/>
      <c r="J7" s="133"/>
      <c r="K7" s="133"/>
      <c r="L7" s="134"/>
    </row>
    <row r="8" spans="1:12" ht="17.649999999999999">
      <c r="A8" s="266" t="str">
        <f>Category</f>
        <v>BI 12-14</v>
      </c>
      <c r="D8" s="133"/>
      <c r="E8" s="133"/>
      <c r="F8" s="133"/>
      <c r="G8" s="149" t="s">
        <v>54</v>
      </c>
      <c r="H8" s="267" t="str">
        <f>VLOOKUP($H$7,Competitor_Info,2,FALSE)</f>
        <v>Mia-Belle Gould</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Brenda Cooper</v>
      </c>
      <c r="D16" s="371">
        <v>3.5</v>
      </c>
      <c r="E16" s="371">
        <v>3.6</v>
      </c>
      <c r="F16" s="371">
        <v>3.7</v>
      </c>
      <c r="G16" s="371">
        <v>3.2</v>
      </c>
      <c r="H16" s="371">
        <v>3.1</v>
      </c>
      <c r="I16" s="371">
        <v>3.1</v>
      </c>
      <c r="J16" s="371">
        <v>3.4</v>
      </c>
      <c r="K16" s="580">
        <v>3</v>
      </c>
      <c r="L16" s="285">
        <f>IF('Competition Info.'!C12 = "","",SUM(D16:K16))</f>
        <v>26.6</v>
      </c>
    </row>
    <row r="17" spans="1:12">
      <c r="A17" s="143" t="str">
        <f>IF('Competition Info.'!C13 = "","",('Competition Info.'!B13))</f>
        <v>Judge 2:</v>
      </c>
      <c r="B17" s="139" t="str">
        <f>IF('Competition Info.'!C13 = "","",('Competition Info.'!C13))</f>
        <v>Loren Dermody</v>
      </c>
      <c r="C17" s="140"/>
      <c r="D17" s="371">
        <v>3.8</v>
      </c>
      <c r="E17" s="371">
        <v>3.6</v>
      </c>
      <c r="F17" s="371">
        <v>5.2</v>
      </c>
      <c r="G17" s="371">
        <v>4.7</v>
      </c>
      <c r="H17" s="371">
        <v>4.9000000000000004</v>
      </c>
      <c r="I17" s="371">
        <v>5</v>
      </c>
      <c r="J17" s="371">
        <v>5.2</v>
      </c>
      <c r="K17" s="580">
        <v>5.4</v>
      </c>
      <c r="L17" s="285">
        <f>IF('Competition Info.'!C13 = "","",SUM(D17:K17))</f>
        <v>37.800000000000004</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7.3</v>
      </c>
      <c r="E32" s="147">
        <f t="shared" si="0"/>
        <v>7.2</v>
      </c>
      <c r="F32" s="147">
        <f t="shared" si="0"/>
        <v>8.9</v>
      </c>
      <c r="G32" s="147">
        <f t="shared" si="0"/>
        <v>7.9</v>
      </c>
      <c r="H32" s="147">
        <f t="shared" si="0"/>
        <v>8</v>
      </c>
      <c r="I32" s="147">
        <f t="shared" si="0"/>
        <v>8.1</v>
      </c>
      <c r="J32" s="147">
        <f t="shared" si="0"/>
        <v>8.6</v>
      </c>
      <c r="K32" s="147">
        <f t="shared" si="0"/>
        <v>8.4</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7.3</v>
      </c>
      <c r="E35" s="147">
        <f t="shared" si="3"/>
        <v>7.2</v>
      </c>
      <c r="F35" s="147">
        <f t="shared" si="3"/>
        <v>8.9</v>
      </c>
      <c r="G35" s="147">
        <f t="shared" si="3"/>
        <v>7.9</v>
      </c>
      <c r="H35" s="147">
        <f t="shared" si="3"/>
        <v>8</v>
      </c>
      <c r="I35" s="147">
        <f t="shared" si="3"/>
        <v>8.1</v>
      </c>
      <c r="J35" s="147">
        <f t="shared" si="3"/>
        <v>8.6</v>
      </c>
      <c r="K35" s="147">
        <f t="shared" si="3"/>
        <v>8.4</v>
      </c>
      <c r="L35" s="134"/>
    </row>
    <row r="36" spans="1:12" ht="8.1" customHeight="1">
      <c r="A36" s="132"/>
      <c r="B36" s="146"/>
      <c r="D36" s="133"/>
      <c r="E36" s="133"/>
      <c r="F36" s="133"/>
      <c r="G36" s="133"/>
      <c r="H36" s="133"/>
      <c r="I36" s="133"/>
      <c r="J36" s="133"/>
      <c r="K36" s="133"/>
      <c r="L36" s="134"/>
    </row>
    <row r="37" spans="1:12">
      <c r="A37" s="132"/>
      <c r="B37" s="146" t="s">
        <v>94</v>
      </c>
      <c r="C37" s="148">
        <f>SUM(D35:K35)</f>
        <v>64.400000000000006</v>
      </c>
      <c r="D37" s="133"/>
      <c r="E37" s="133"/>
      <c r="F37" s="133"/>
      <c r="G37" s="133"/>
      <c r="H37" s="133"/>
      <c r="I37" s="133"/>
      <c r="J37" s="133"/>
      <c r="K37" s="133"/>
      <c r="L37" s="134"/>
    </row>
    <row r="38" spans="1:12">
      <c r="A38" s="132"/>
      <c r="B38" s="146" t="s">
        <v>95</v>
      </c>
      <c r="C38" s="148">
        <f>IF(COUNTA(D16:D30)&gt;4,ROUND(C37/(COUNTA(D16:D30)-2),4),ROUND(C37/(COUNTA(D16:D30)),4))</f>
        <v>32.200000000000003</v>
      </c>
      <c r="E38" s="133"/>
      <c r="F38" s="133"/>
      <c r="G38" s="133"/>
      <c r="H38" s="133"/>
      <c r="I38" s="133"/>
      <c r="J38" s="133"/>
      <c r="K38" s="133"/>
      <c r="L38" s="134"/>
    </row>
    <row r="39" spans="1:12">
      <c r="A39" s="132"/>
      <c r="B39" s="146" t="s">
        <v>96</v>
      </c>
      <c r="C39" s="148">
        <f>ROUND(SUM(C38)/COUNTA(D16:K16),4)</f>
        <v>4.0250000000000004</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10.0625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10.0625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30"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DBA6-29A1-488F-8455-69190418E02A}">
  <sheetPr codeName="Sheet27">
    <pageSetUpPr fitToPage="1"/>
  </sheetPr>
  <dimension ref="A1:L56"/>
  <sheetViews>
    <sheetView showGridLines="0" zoomScale="75" workbookViewId="0">
      <selection activeCell="K17" sqref="K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437</v>
      </c>
      <c r="I7" s="133"/>
      <c r="J7" s="133"/>
      <c r="K7" s="133"/>
      <c r="L7" s="134"/>
    </row>
    <row r="8" spans="1:12" ht="17.649999999999999">
      <c r="A8" s="266" t="str">
        <f>Category</f>
        <v>BI 12-14</v>
      </c>
      <c r="D8" s="133"/>
      <c r="E8" s="133"/>
      <c r="F8" s="133"/>
      <c r="G8" s="149" t="s">
        <v>54</v>
      </c>
      <c r="H8" s="267" t="str">
        <f>VLOOKUP($H$7,Competitor_Info,2,FALSE)</f>
        <v>Meghan Richard LeBlanc</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Brenda Cooper</v>
      </c>
      <c r="D16" s="371">
        <v>4.3</v>
      </c>
      <c r="E16" s="371">
        <v>4.2</v>
      </c>
      <c r="F16" s="371">
        <v>3.8</v>
      </c>
      <c r="G16" s="371">
        <v>3.8</v>
      </c>
      <c r="H16" s="371">
        <v>4.0999999999999996</v>
      </c>
      <c r="I16" s="371">
        <v>4.2</v>
      </c>
      <c r="J16" s="371">
        <v>4.2</v>
      </c>
      <c r="K16" s="580">
        <v>4.3</v>
      </c>
      <c r="L16" s="285">
        <f>IF('Competition Info.'!C12 = "","",SUM(D16:K16))</f>
        <v>32.9</v>
      </c>
    </row>
    <row r="17" spans="1:12">
      <c r="A17" s="143" t="str">
        <f>IF('Competition Info.'!C13 = "","",('Competition Info.'!B13))</f>
        <v>Judge 2:</v>
      </c>
      <c r="B17" s="139" t="str">
        <f>IF('Competition Info.'!C13 = "","",('Competition Info.'!C13))</f>
        <v>Loren Dermody</v>
      </c>
      <c r="C17" s="140"/>
      <c r="D17" s="371">
        <v>4.2</v>
      </c>
      <c r="E17" s="371">
        <v>3.9</v>
      </c>
      <c r="F17" s="371">
        <v>4.8</v>
      </c>
      <c r="G17" s="371">
        <v>4</v>
      </c>
      <c r="H17" s="371">
        <v>5</v>
      </c>
      <c r="I17" s="371">
        <v>4.8</v>
      </c>
      <c r="J17" s="371">
        <v>5.2</v>
      </c>
      <c r="K17" s="580">
        <v>5</v>
      </c>
      <c r="L17" s="285">
        <f>IF('Competition Info.'!C13 = "","",SUM(D17:K17))</f>
        <v>36.9</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8.5</v>
      </c>
      <c r="E32" s="147">
        <f t="shared" si="0"/>
        <v>8.1</v>
      </c>
      <c r="F32" s="147">
        <f t="shared" si="0"/>
        <v>8.6</v>
      </c>
      <c r="G32" s="147">
        <f t="shared" si="0"/>
        <v>7.8</v>
      </c>
      <c r="H32" s="147">
        <f t="shared" si="0"/>
        <v>9.1</v>
      </c>
      <c r="I32" s="147">
        <f t="shared" si="0"/>
        <v>9</v>
      </c>
      <c r="J32" s="147">
        <f t="shared" si="0"/>
        <v>9.4</v>
      </c>
      <c r="K32" s="147">
        <f t="shared" si="0"/>
        <v>9.3000000000000007</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8.5</v>
      </c>
      <c r="E35" s="147">
        <f t="shared" si="3"/>
        <v>8.1</v>
      </c>
      <c r="F35" s="147">
        <f t="shared" si="3"/>
        <v>8.6</v>
      </c>
      <c r="G35" s="147">
        <f t="shared" si="3"/>
        <v>7.8</v>
      </c>
      <c r="H35" s="147">
        <f t="shared" si="3"/>
        <v>9.1</v>
      </c>
      <c r="I35" s="147">
        <f t="shared" si="3"/>
        <v>9</v>
      </c>
      <c r="J35" s="147">
        <f t="shared" si="3"/>
        <v>9.4</v>
      </c>
      <c r="K35" s="147">
        <f t="shared" si="3"/>
        <v>9.3000000000000007</v>
      </c>
      <c r="L35" s="134"/>
    </row>
    <row r="36" spans="1:12" ht="8.1" customHeight="1">
      <c r="A36" s="132"/>
      <c r="B36" s="146"/>
      <c r="D36" s="133"/>
      <c r="E36" s="133"/>
      <c r="F36" s="133"/>
      <c r="G36" s="133"/>
      <c r="H36" s="133"/>
      <c r="I36" s="133"/>
      <c r="J36" s="133"/>
      <c r="K36" s="133"/>
      <c r="L36" s="134"/>
    </row>
    <row r="37" spans="1:12">
      <c r="A37" s="132"/>
      <c r="B37" s="146" t="s">
        <v>94</v>
      </c>
      <c r="C37" s="148">
        <f>SUM(D35:K35)</f>
        <v>69.8</v>
      </c>
      <c r="D37" s="133"/>
      <c r="E37" s="133"/>
      <c r="F37" s="133"/>
      <c r="G37" s="133"/>
      <c r="H37" s="133"/>
      <c r="I37" s="133"/>
      <c r="J37" s="133"/>
      <c r="K37" s="133"/>
      <c r="L37" s="134"/>
    </row>
    <row r="38" spans="1:12">
      <c r="A38" s="132"/>
      <c r="B38" s="146" t="s">
        <v>95</v>
      </c>
      <c r="C38" s="148">
        <f>IF(COUNTA(D16:D30)&gt;4,ROUND(C37/(COUNTA(D16:D30)-2),4),ROUND(C37/(COUNTA(D16:D30)),4))</f>
        <v>34.9</v>
      </c>
      <c r="E38" s="133"/>
      <c r="F38" s="133"/>
      <c r="G38" s="133"/>
      <c r="H38" s="133"/>
      <c r="I38" s="133"/>
      <c r="J38" s="133"/>
      <c r="K38" s="133"/>
      <c r="L38" s="134"/>
    </row>
    <row r="39" spans="1:12">
      <c r="A39" s="132"/>
      <c r="B39" s="146" t="s">
        <v>96</v>
      </c>
      <c r="C39" s="148">
        <f>ROUND(SUM(C38)/COUNTA(D16:K16),4)</f>
        <v>4.3624999999999998</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10.9063</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10.9063</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9"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17A4-60DD-4A04-B30B-B846A9318904}">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12-14</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Brenda Cooper</v>
      </c>
      <c r="D16" s="295"/>
      <c r="E16" s="295"/>
      <c r="F16" s="295"/>
      <c r="G16" s="295"/>
      <c r="H16" s="295"/>
      <c r="I16" s="295"/>
      <c r="J16" s="295"/>
      <c r="K16" s="296"/>
      <c r="L16" s="285">
        <f>IF('Competition Info.'!C12 = "","",SUM(D16:K16))</f>
        <v>0</v>
      </c>
    </row>
    <row r="17" spans="1:12">
      <c r="A17" s="143" t="str">
        <f>IF('Competition Info.'!C13 = "","",('Competition Info.'!B13))</f>
        <v>Judge 2:</v>
      </c>
      <c r="B17" s="139" t="str">
        <f>IF('Competition Info.'!C13 = "","",('Competition Info.'!C13))</f>
        <v>Loren Dermody</v>
      </c>
      <c r="C17" s="140"/>
      <c r="D17" s="295"/>
      <c r="E17" s="295"/>
      <c r="F17" s="295"/>
      <c r="G17" s="295"/>
      <c r="H17" s="295"/>
      <c r="I17" s="295"/>
      <c r="J17" s="295"/>
      <c r="K17" s="296"/>
      <c r="L17" s="285">
        <f>IF('Competition Info.'!C13 = "","",SUM(D17:K17))</f>
        <v>0</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28"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D980-5BAD-46E8-88D7-AA20BD03E3A4}">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2024 NB Provincials</v>
      </c>
      <c r="D1" s="155"/>
      <c r="E1" s="155"/>
      <c r="F1" s="155"/>
      <c r="G1" s="155"/>
      <c r="H1" s="155"/>
      <c r="I1" s="155"/>
      <c r="J1" s="155"/>
      <c r="K1" s="155"/>
      <c r="L1" s="155"/>
    </row>
    <row r="2" spans="1:13" ht="15" customHeight="1">
      <c r="A2" s="154" t="str">
        <f>Location</f>
        <v>Moncton, NB</v>
      </c>
      <c r="D2" s="155"/>
      <c r="E2" s="155"/>
      <c r="F2" s="155"/>
      <c r="G2" s="155"/>
      <c r="H2" s="155"/>
      <c r="I2" s="155"/>
      <c r="J2" s="155"/>
      <c r="K2" s="155"/>
      <c r="L2" s="155"/>
    </row>
    <row r="3" spans="1:13" ht="15" customHeight="1">
      <c r="A3" s="154" t="str">
        <f>Dates</f>
        <v>April 27-28, 2024</v>
      </c>
      <c r="D3" s="155"/>
      <c r="E3" s="155"/>
      <c r="F3" s="155"/>
      <c r="G3" s="155"/>
      <c r="H3" s="155"/>
      <c r="I3" s="155"/>
      <c r="J3" s="155"/>
      <c r="K3" s="155"/>
      <c r="L3" s="155"/>
    </row>
    <row r="4" spans="1:13" ht="15" customHeight="1">
      <c r="A4" s="154" t="str">
        <f>Level</f>
        <v>Provincial</v>
      </c>
      <c r="D4" s="155"/>
      <c r="E4" s="155"/>
      <c r="F4" s="155"/>
      <c r="G4" s="155"/>
      <c r="H4" s="155"/>
      <c r="I4" s="155"/>
      <c r="J4" s="155"/>
      <c r="K4" s="155"/>
      <c r="L4" s="155"/>
    </row>
    <row r="5" spans="1:13" ht="15" customHeight="1">
      <c r="A5" s="154" t="str">
        <f>Category</f>
        <v>BI 12-14</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27"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3A69-2E1D-400B-9A37-3F1CD5450680}">
  <sheetPr codeName="Sheet29"/>
  <dimension ref="A1:M17"/>
  <sheetViews>
    <sheetView showGridLines="0" zoomScale="75" zoomScaleNormal="75" workbookViewId="0">
      <selection activeCell="A8" sqref="A8"/>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2024 NB Provincials</v>
      </c>
      <c r="D1" s="155"/>
      <c r="E1" s="155"/>
      <c r="F1" s="155"/>
      <c r="G1" s="155"/>
      <c r="H1" s="155"/>
      <c r="I1" s="155"/>
      <c r="J1" s="155"/>
      <c r="K1" s="155"/>
      <c r="L1" s="155"/>
    </row>
    <row r="2" spans="1:13" ht="15" customHeight="1">
      <c r="A2" s="154" t="str">
        <f>Location</f>
        <v>Moncton, NB</v>
      </c>
      <c r="D2" s="155"/>
      <c r="E2" s="155"/>
      <c r="F2" s="155"/>
      <c r="G2" s="155"/>
      <c r="H2" s="155"/>
      <c r="I2" s="155"/>
      <c r="J2" s="155"/>
      <c r="K2" s="155"/>
      <c r="L2" s="155"/>
    </row>
    <row r="3" spans="1:13" ht="15" customHeight="1">
      <c r="A3" s="154" t="str">
        <f>Dates</f>
        <v>April 27-28, 2024</v>
      </c>
      <c r="D3" s="155"/>
      <c r="E3" s="155"/>
      <c r="F3" s="155"/>
      <c r="G3" s="155"/>
      <c r="H3" s="155"/>
      <c r="I3" s="155"/>
      <c r="J3" s="155"/>
      <c r="K3" s="155"/>
      <c r="L3" s="155"/>
    </row>
    <row r="4" spans="1:13" ht="15" customHeight="1">
      <c r="A4" s="154" t="str">
        <f>Level</f>
        <v>Provincial</v>
      </c>
      <c r="D4" s="155"/>
      <c r="E4" s="155"/>
      <c r="F4" s="155"/>
      <c r="G4" s="155"/>
      <c r="H4" s="155"/>
      <c r="I4" s="155"/>
      <c r="J4" s="155"/>
      <c r="K4" s="155"/>
      <c r="L4" s="155"/>
    </row>
    <row r="5" spans="1:13" ht="15" customHeight="1">
      <c r="A5" s="154" t="str">
        <f>Category</f>
        <v>BI 12-14</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t="s">
        <v>379</v>
      </c>
    </row>
    <row r="9" spans="1:13" ht="15" customHeight="1">
      <c r="A9" s="581" t="s">
        <v>436</v>
      </c>
      <c r="B9" s="582" t="s">
        <v>438</v>
      </c>
      <c r="C9" s="402">
        <v>0</v>
      </c>
      <c r="D9" s="163"/>
      <c r="E9" s="163"/>
      <c r="F9" s="163"/>
      <c r="G9" s="163"/>
      <c r="H9" s="163"/>
      <c r="I9" s="163"/>
      <c r="J9" s="163"/>
      <c r="K9" s="163"/>
      <c r="L9" s="163"/>
      <c r="M9" s="411"/>
    </row>
    <row r="10" spans="1:13" ht="15" customHeight="1">
      <c r="A10" s="581"/>
      <c r="B10" s="162" t="s">
        <v>429</v>
      </c>
      <c r="C10" s="402"/>
      <c r="D10" s="163">
        <v>3.5</v>
      </c>
      <c r="E10" s="163">
        <v>3.6</v>
      </c>
      <c r="F10" s="163">
        <v>3.7</v>
      </c>
      <c r="G10" s="163">
        <v>3.2</v>
      </c>
      <c r="H10" s="163">
        <v>3.1</v>
      </c>
      <c r="I10" s="163">
        <v>3.1</v>
      </c>
      <c r="J10" s="163">
        <v>3.4</v>
      </c>
      <c r="K10" s="163">
        <v>3</v>
      </c>
      <c r="L10" s="163">
        <v>26.6</v>
      </c>
      <c r="M10" s="411"/>
    </row>
    <row r="11" spans="1:13" ht="15" customHeight="1">
      <c r="A11" s="581"/>
      <c r="B11" s="162" t="s">
        <v>430</v>
      </c>
      <c r="C11" s="402"/>
      <c r="D11" s="163">
        <v>3.8</v>
      </c>
      <c r="E11" s="163">
        <v>3.6</v>
      </c>
      <c r="F11" s="163">
        <v>5.2</v>
      </c>
      <c r="G11" s="163">
        <v>4.7</v>
      </c>
      <c r="H11" s="163">
        <v>4.9000000000000004</v>
      </c>
      <c r="I11" s="163">
        <v>5</v>
      </c>
      <c r="J11" s="163">
        <v>5.2</v>
      </c>
      <c r="K11" s="163">
        <v>5.4</v>
      </c>
      <c r="L11" s="163">
        <v>37.800000000000004</v>
      </c>
      <c r="M11" s="411"/>
    </row>
    <row r="12" spans="1:13" ht="15" customHeight="1">
      <c r="A12" s="581"/>
      <c r="B12" s="162"/>
      <c r="C12" s="402"/>
      <c r="D12" s="163"/>
      <c r="E12" s="163"/>
      <c r="F12" s="163"/>
      <c r="G12" s="163"/>
      <c r="H12" s="163"/>
      <c r="I12" s="163"/>
      <c r="J12" s="163"/>
      <c r="K12" s="163"/>
      <c r="L12" s="163"/>
      <c r="M12" s="411"/>
    </row>
    <row r="13" spans="1:13" ht="15" customHeight="1">
      <c r="A13" s="581" t="s">
        <v>437</v>
      </c>
      <c r="B13" s="582" t="s">
        <v>439</v>
      </c>
      <c r="C13" s="402">
        <v>0</v>
      </c>
      <c r="D13" s="163"/>
      <c r="E13" s="163"/>
      <c r="F13" s="163"/>
      <c r="G13" s="163"/>
      <c r="H13" s="163"/>
      <c r="I13" s="163"/>
      <c r="J13" s="163"/>
      <c r="K13" s="163"/>
      <c r="L13" s="163"/>
      <c r="M13" s="411"/>
    </row>
    <row r="14" spans="1:13" ht="15" customHeight="1">
      <c r="A14" s="581"/>
      <c r="B14" s="162" t="s">
        <v>429</v>
      </c>
      <c r="C14" s="402"/>
      <c r="D14" s="163">
        <v>4.3</v>
      </c>
      <c r="E14" s="163">
        <v>4.2</v>
      </c>
      <c r="F14" s="163">
        <v>3.8</v>
      </c>
      <c r="G14" s="163">
        <v>3.8</v>
      </c>
      <c r="H14" s="163">
        <v>4.0999999999999996</v>
      </c>
      <c r="I14" s="163">
        <v>4.2</v>
      </c>
      <c r="J14" s="163">
        <v>4.2</v>
      </c>
      <c r="K14" s="163">
        <v>4.3</v>
      </c>
      <c r="L14" s="163">
        <v>32.9</v>
      </c>
      <c r="M14" s="411"/>
    </row>
    <row r="15" spans="1:13" ht="15" customHeight="1">
      <c r="A15" s="581"/>
      <c r="B15" s="162" t="s">
        <v>430</v>
      </c>
      <c r="C15" s="402"/>
      <c r="D15" s="163">
        <v>4.2</v>
      </c>
      <c r="E15" s="163">
        <v>3.9</v>
      </c>
      <c r="F15" s="163">
        <v>4.8</v>
      </c>
      <c r="G15" s="163">
        <v>4</v>
      </c>
      <c r="H15" s="163">
        <v>5</v>
      </c>
      <c r="I15" s="163">
        <v>4.8</v>
      </c>
      <c r="J15" s="163">
        <v>5.2</v>
      </c>
      <c r="K15" s="163">
        <v>5</v>
      </c>
      <c r="L15" s="163">
        <v>36.9</v>
      </c>
      <c r="M15" s="411"/>
    </row>
    <row r="16" spans="1:13" ht="15" customHeight="1">
      <c r="A16" s="581"/>
      <c r="B16" s="162"/>
      <c r="C16" s="402"/>
      <c r="D16" s="163"/>
      <c r="E16" s="163"/>
      <c r="F16" s="163"/>
      <c r="G16" s="163"/>
      <c r="H16" s="163"/>
      <c r="I16" s="163"/>
      <c r="J16" s="163"/>
      <c r="K16" s="163"/>
      <c r="L16" s="163"/>
      <c r="M16" s="411"/>
    </row>
    <row r="17" spans="1:13">
      <c r="A17" s="161"/>
      <c r="B17" s="162"/>
      <c r="C17" s="402"/>
      <c r="D17" s="163"/>
      <c r="E17" s="163"/>
      <c r="F17" s="163"/>
      <c r="G17" s="163"/>
      <c r="H17" s="163"/>
      <c r="I17" s="163"/>
      <c r="J17" s="163"/>
      <c r="K17" s="163"/>
      <c r="L17" s="163"/>
      <c r="M17" s="411"/>
    </row>
  </sheetData>
  <sheetProtection sheet="1" objects="1" scenarios="1"/>
  <conditionalFormatting sqref="C9:C17">
    <cfRule type="cellIs" dxfId="26" priority="1" stopIfTrue="1" operator="greaterThan">
      <formula>0</formula>
    </cfRule>
  </conditionalFormatting>
  <printOptions horizontalCentered="1" gridLinesSet="0"/>
  <pageMargins left="0.25" right="0.25" top="0.5" bottom="0.75" header="0" footer="0.25"/>
  <pageSetup scale="95" orientation="portrait" horizontalDpi="4294967292" verticalDpi="4294967292" r:id="rId1"/>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A2FF-BD86-40B3-ADC1-998A8F5AD6AF}">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2024 NB Provincials</v>
      </c>
      <c r="D1" s="175">
        <f>COUNTA(D9:D70)</f>
        <v>0</v>
      </c>
    </row>
    <row r="2" spans="1:6" ht="17.649999999999999">
      <c r="A2" s="104" t="str">
        <f>Location</f>
        <v>Moncton, NB</v>
      </c>
    </row>
    <row r="3" spans="1:6" ht="17.649999999999999">
      <c r="A3" s="104" t="str">
        <f>Dates</f>
        <v>April 27-28, 2024</v>
      </c>
    </row>
    <row r="4" spans="1:6" ht="17.649999999999999">
      <c r="A4" s="104" t="str">
        <f>Level</f>
        <v>Provincial</v>
      </c>
    </row>
    <row r="5" spans="1:6" ht="17.649999999999999">
      <c r="A5" s="104" t="str">
        <f>Category</f>
        <v>BI 12-14</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786C9-1901-439A-B77D-93E818FE9DA3}">
  <sheetPr codeName="Sheet30">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4" t="str">
        <f>Competition</f>
        <v>2024 NB Provincials</v>
      </c>
      <c r="D1" s="583">
        <f>COUNTA(E9:E70)</f>
        <v>2</v>
      </c>
    </row>
    <row r="2" spans="1:6" ht="17.649999999999999">
      <c r="A2" s="584" t="str">
        <f>Location</f>
        <v>Moncton, NB</v>
      </c>
    </row>
    <row r="3" spans="1:6" ht="17.649999999999999">
      <c r="A3" s="584" t="str">
        <f>Dates</f>
        <v>April 27-28, 2024</v>
      </c>
    </row>
    <row r="4" spans="1:6" ht="17.649999999999999">
      <c r="A4" s="584" t="str">
        <f>Level</f>
        <v>Provincial</v>
      </c>
    </row>
    <row r="5" spans="1:6" ht="17.649999999999999">
      <c r="A5" s="584" t="str">
        <f>Category</f>
        <v>BI 12-14</v>
      </c>
    </row>
    <row r="6" spans="1:6" ht="17.649999999999999">
      <c r="A6" s="585" t="s">
        <v>100</v>
      </c>
      <c r="B6" s="100"/>
      <c r="C6" s="100"/>
      <c r="D6" s="168"/>
      <c r="E6" s="169"/>
      <c r="F6" s="100"/>
    </row>
    <row r="8" spans="1:6" ht="18" thickBot="1">
      <c r="A8" s="586" t="s">
        <v>102</v>
      </c>
      <c r="B8" s="170" t="s">
        <v>43</v>
      </c>
      <c r="C8" s="170" t="s">
        <v>44</v>
      </c>
      <c r="D8" s="171" t="s">
        <v>101</v>
      </c>
      <c r="E8" s="172" t="s">
        <v>98</v>
      </c>
    </row>
    <row r="9" spans="1:6">
      <c r="A9" s="174">
        <f>RANK(E9,$E$9:$E$200)</f>
        <v>1</v>
      </c>
      <c r="B9" s="101" t="s">
        <v>437</v>
      </c>
      <c r="C9" s="101" t="s">
        <v>439</v>
      </c>
      <c r="D9" s="166" t="s">
        <v>433</v>
      </c>
      <c r="E9" s="167">
        <v>10.9063</v>
      </c>
    </row>
    <row r="10" spans="1:6">
      <c r="A10" s="174">
        <f>RANK(E10,$E$9:$E$200)</f>
        <v>2</v>
      </c>
      <c r="B10" s="101" t="s">
        <v>436</v>
      </c>
      <c r="C10" s="101" t="s">
        <v>438</v>
      </c>
      <c r="D10" s="166" t="s">
        <v>433</v>
      </c>
      <c r="E10" s="167">
        <v>10.0625</v>
      </c>
    </row>
    <row r="11" spans="1:6">
      <c r="A11" s="174"/>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10">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70B4-4EDC-4BDE-B3AC-666D5860DB9D}">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2024 NB Provincials</v>
      </c>
      <c r="E1" s="315">
        <f>COUNTA(D10:D70)</f>
        <v>0</v>
      </c>
      <c r="H1" s="317"/>
    </row>
    <row r="2" spans="1:8" ht="17.649999999999999">
      <c r="A2" s="31" t="str">
        <f>Location</f>
        <v>Moncton, NB</v>
      </c>
      <c r="E2" s="316">
        <f>ROUNDUP(SUM(E1/3),0)</f>
        <v>0</v>
      </c>
      <c r="H2" s="318"/>
    </row>
    <row r="3" spans="1:8" ht="17.649999999999999">
      <c r="A3" s="31" t="str">
        <f>Dates</f>
        <v>April 27-28, 2024</v>
      </c>
      <c r="E3" s="316">
        <f>SUM(E1-E2)</f>
        <v>0</v>
      </c>
      <c r="H3" s="318"/>
    </row>
    <row r="4" spans="1:8" s="179" customFormat="1" ht="22.5">
      <c r="A4" s="31" t="str">
        <f>Level</f>
        <v>Provincial</v>
      </c>
      <c r="B4" s="176"/>
      <c r="C4" s="177"/>
      <c r="D4" s="178"/>
      <c r="E4" s="316">
        <f>SUM(E3/2)</f>
        <v>0</v>
      </c>
      <c r="H4" s="318"/>
    </row>
    <row r="5" spans="1:8" ht="17.649999999999999">
      <c r="A5" s="31" t="str">
        <f>Category</f>
        <v>BI 12-14</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246</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DCF7-3759-4AA4-9720-DC6ADA545185}">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2024 NB Provincials</v>
      </c>
      <c r="B1" s="100"/>
      <c r="C1" s="177"/>
      <c r="D1" s="373">
        <f>COUNTA(D9:D70)</f>
        <v>0</v>
      </c>
      <c r="E1" s="374"/>
      <c r="F1" s="374">
        <f>COUNTIF($I$9:$I$200,"&lt;=35")</f>
        <v>0</v>
      </c>
      <c r="G1" s="103"/>
    </row>
    <row r="2" spans="1:9" ht="17.649999999999999">
      <c r="A2" s="31" t="str">
        <f>Location</f>
        <v>Moncton, NB</v>
      </c>
      <c r="B2" s="100"/>
      <c r="C2" s="181"/>
      <c r="D2" s="103"/>
      <c r="E2" s="374"/>
      <c r="F2" s="374">
        <f>COUNTIF($I$9:$I$200,"&lt;=30")</f>
        <v>0</v>
      </c>
      <c r="G2" s="103"/>
    </row>
    <row r="3" spans="1:9" ht="17.649999999999999">
      <c r="A3" s="31" t="str">
        <f>Dates</f>
        <v>April 27-28, 2024</v>
      </c>
      <c r="B3" s="33"/>
      <c r="C3" s="181"/>
      <c r="D3" s="103"/>
      <c r="E3" s="375"/>
      <c r="F3" s="374">
        <f>COUNTIF($I$9:$I$200,"&lt;=20")</f>
        <v>0</v>
      </c>
      <c r="G3" s="103"/>
    </row>
    <row r="4" spans="1:9" ht="17.649999999999999">
      <c r="A4" s="31" t="str">
        <f>Level</f>
        <v>Provincial</v>
      </c>
      <c r="B4" s="197"/>
      <c r="C4" s="181"/>
      <c r="D4" s="103"/>
      <c r="E4" s="103"/>
      <c r="F4" s="374">
        <f>COUNTIF($I$9:$I$200,"&lt;=12")</f>
        <v>0</v>
      </c>
      <c r="G4" s="376">
        <f>COUNTA(H9:H507)</f>
        <v>0</v>
      </c>
    </row>
    <row r="5" spans="1:9" ht="17.649999999999999">
      <c r="A5" s="31" t="str">
        <f>Category</f>
        <v>BI 12-14</v>
      </c>
    </row>
    <row r="6" spans="1:9" ht="12" customHeight="1">
      <c r="A6" s="31"/>
    </row>
    <row r="7" spans="1:9" ht="20.65">
      <c r="A7" s="198" t="s">
        <v>416</v>
      </c>
      <c r="B7" s="33"/>
      <c r="C7" s="181"/>
      <c r="D7" s="169"/>
      <c r="E7" s="169"/>
      <c r="F7" s="169"/>
      <c r="G7" s="195"/>
    </row>
    <row r="8" spans="1:9" s="104" customFormat="1" ht="53.25" thickBot="1">
      <c r="A8" s="199" t="s">
        <v>43</v>
      </c>
      <c r="B8" s="200" t="s">
        <v>44</v>
      </c>
      <c r="C8" s="484" t="s">
        <v>246</v>
      </c>
      <c r="D8" s="201" t="s">
        <v>98</v>
      </c>
      <c r="E8" s="483" t="s">
        <v>276</v>
      </c>
      <c r="F8" s="201" t="s">
        <v>277</v>
      </c>
      <c r="G8" s="483" t="s">
        <v>278</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9560-1424-4AA9-BB51-0D7ACBC1E749}">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2024 NB Provincials</v>
      </c>
      <c r="B1" s="18"/>
      <c r="D1" s="30">
        <f>COUNTA(D9:D67)</f>
        <v>2</v>
      </c>
      <c r="E1" s="3"/>
      <c r="F1" s="3"/>
    </row>
    <row r="2" spans="1:9" s="12" customFormat="1" ht="17.649999999999999">
      <c r="A2" s="31" t="str">
        <f>Location</f>
        <v>Moncton, NB</v>
      </c>
      <c r="B2" s="18"/>
      <c r="C2" s="3"/>
      <c r="D2" s="3"/>
      <c r="E2" s="3"/>
      <c r="F2" s="3"/>
    </row>
    <row r="3" spans="1:9" s="12" customFormat="1" ht="17.649999999999999">
      <c r="A3" s="31" t="str">
        <f>Dates</f>
        <v>April 27-28, 2024</v>
      </c>
      <c r="B3" s="18"/>
      <c r="C3" s="101" t="str">
        <f>UPPER(CONCATENATE(LEFT(E3,3),(LEFT(F3,1))))</f>
        <v/>
      </c>
      <c r="D3" s="101" t="str">
        <f>CONCATENATE(F3," ",E3)</f>
        <v xml:space="preserve"> </v>
      </c>
      <c r="E3" s="3"/>
      <c r="F3" s="3"/>
    </row>
    <row r="4" spans="1:9" s="12" customFormat="1" ht="17.649999999999999">
      <c r="A4" s="31" t="str">
        <f>Level</f>
        <v>Provincial</v>
      </c>
      <c r="B4" s="18"/>
      <c r="C4" s="3"/>
      <c r="D4" s="3"/>
      <c r="E4" s="3"/>
      <c r="F4" s="3"/>
    </row>
    <row r="5" spans="1:9" s="12" customFormat="1" ht="17.649999999999999">
      <c r="A5" s="31" t="str">
        <f>Category</f>
        <v>BI 12-14</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252</v>
      </c>
    </row>
    <row r="9" spans="1:9" ht="17.25">
      <c r="A9" s="258">
        <v>1</v>
      </c>
      <c r="B9" s="101" t="str">
        <f>UPPER(CONCATENATE(LEFT(D9,3),(LEFT(E9,1))))</f>
        <v>GOUM</v>
      </c>
      <c r="C9" s="101" t="str">
        <f>CONCATENATE(E9," ",D9)</f>
        <v>Mia-Belle Gould</v>
      </c>
      <c r="D9" s="18" t="s">
        <v>431</v>
      </c>
      <c r="E9" s="18" t="s">
        <v>432</v>
      </c>
      <c r="F9" s="18" t="s">
        <v>433</v>
      </c>
      <c r="G9" s="101"/>
      <c r="H9" s="6"/>
      <c r="I9" s="6"/>
    </row>
    <row r="10" spans="1:9" ht="17.25">
      <c r="A10" s="258">
        <v>2</v>
      </c>
      <c r="B10" s="101" t="str">
        <f>UPPER(CONCATENATE(LEFT(D10,3),(LEFT(E10,1))))</f>
        <v>RICM</v>
      </c>
      <c r="C10" s="101" t="str">
        <f>CONCATENATE(E10," ",D10)</f>
        <v>Meghan Richard LeBlanc</v>
      </c>
      <c r="D10" s="18" t="s">
        <v>434</v>
      </c>
      <c r="E10" s="18" t="s">
        <v>435</v>
      </c>
      <c r="F10" s="18" t="s">
        <v>433</v>
      </c>
      <c r="G10" s="101"/>
      <c r="H10" s="6"/>
      <c r="I10" s="6"/>
    </row>
    <row r="11" spans="1:9" ht="17.25">
      <c r="A11"/>
      <c r="B11"/>
      <c r="C11"/>
      <c r="F11" s="18"/>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D57B-A3AD-4660-A4D9-C6D6516C399F}">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2024 NB Provincials</v>
      </c>
      <c r="F1" s="303"/>
      <c r="G1" s="303"/>
      <c r="H1" s="155"/>
    </row>
    <row r="2" spans="1:9" ht="15" customHeight="1">
      <c r="A2" s="154" t="str">
        <f>Location</f>
        <v>Moncton, NB</v>
      </c>
      <c r="F2" s="303"/>
      <c r="G2" s="303"/>
      <c r="H2" s="155"/>
    </row>
    <row r="3" spans="1:9" ht="15" customHeight="1">
      <c r="A3" s="154" t="str">
        <f>Dates</f>
        <v>April 27-28, 2024</v>
      </c>
      <c r="F3" s="303"/>
      <c r="G3" s="303"/>
      <c r="H3" s="155"/>
    </row>
    <row r="4" spans="1:9" ht="15" customHeight="1">
      <c r="A4" s="154" t="str">
        <f>Level</f>
        <v>Provincial</v>
      </c>
      <c r="F4" s="303"/>
      <c r="G4" s="303"/>
      <c r="H4" s="155"/>
    </row>
    <row r="5" spans="1:9" ht="20.25" customHeight="1">
      <c r="A5" s="154" t="str">
        <f>Category</f>
        <v>BI 12-14</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25"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E523-BD03-46F3-82AA-65BB3CEDFA0F}">
  <sheetPr codeName="Sheet31">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2024 NB Provincials</v>
      </c>
      <c r="E1" s="315">
        <f>COUNTA(E10:E70)</f>
        <v>2</v>
      </c>
      <c r="H1" s="317"/>
    </row>
    <row r="2" spans="1:8" ht="17.649999999999999">
      <c r="A2" s="31" t="str">
        <f>Location</f>
        <v>Moncton, NB</v>
      </c>
      <c r="E2" s="316">
        <f>ROUNDUP(SUM(E1/3),0)</f>
        <v>1</v>
      </c>
      <c r="H2" s="318"/>
    </row>
    <row r="3" spans="1:8" ht="17.649999999999999">
      <c r="A3" s="31" t="str">
        <f>Dates</f>
        <v>April 27-28, 2024</v>
      </c>
      <c r="E3" s="316">
        <f>SUM(E1-E2)</f>
        <v>1</v>
      </c>
      <c r="H3" s="318"/>
    </row>
    <row r="4" spans="1:8" s="179" customFormat="1" ht="22.5">
      <c r="A4" s="31" t="str">
        <f>Level</f>
        <v>Provincial</v>
      </c>
      <c r="B4" s="176"/>
      <c r="C4" s="177"/>
      <c r="D4" s="178"/>
      <c r="E4" s="316">
        <f>SUM(E3/2)</f>
        <v>0.5</v>
      </c>
      <c r="H4" s="318"/>
    </row>
    <row r="5" spans="1:8" ht="17.649999999999999">
      <c r="A5" s="31" t="str">
        <f>Category</f>
        <v>BI 12-14</v>
      </c>
      <c r="B5" s="180"/>
      <c r="C5" s="181"/>
      <c r="D5" s="182"/>
      <c r="E5" s="315">
        <f>INT(E4)</f>
        <v>0</v>
      </c>
      <c r="H5" s="318"/>
    </row>
    <row r="6" spans="1:8" ht="12" customHeight="1">
      <c r="A6" s="183"/>
      <c r="B6" s="33"/>
      <c r="C6" s="181"/>
      <c r="D6" s="182"/>
      <c r="E6" s="182"/>
      <c r="H6" s="318"/>
    </row>
    <row r="7" spans="1:8" ht="20.25" customHeight="1">
      <c r="A7" s="184" t="s">
        <v>440</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246</v>
      </c>
      <c r="E9" s="190" t="s">
        <v>104</v>
      </c>
      <c r="H9" s="318"/>
    </row>
    <row r="10" spans="1:8" s="38" customFormat="1" ht="17.649999999999999">
      <c r="A10" s="174">
        <v>1</v>
      </c>
      <c r="B10" s="173" t="s">
        <v>436</v>
      </c>
      <c r="C10" s="18" t="s">
        <v>438</v>
      </c>
      <c r="D10" s="173" t="s">
        <v>433</v>
      </c>
      <c r="E10" s="174">
        <v>2</v>
      </c>
      <c r="H10" s="318"/>
    </row>
    <row r="11" spans="1:8" ht="15.4">
      <c r="A11" s="174">
        <v>2</v>
      </c>
      <c r="B11" s="173" t="s">
        <v>437</v>
      </c>
      <c r="C11" s="18" t="s">
        <v>439</v>
      </c>
      <c r="D11" s="173" t="s">
        <v>433</v>
      </c>
      <c r="E11" s="174">
        <v>1</v>
      </c>
      <c r="H11" s="318"/>
    </row>
    <row r="12" spans="1:8" ht="15.4">
      <c r="A12" s="174"/>
      <c r="B12" s="173"/>
      <c r="C12" s="18"/>
      <c r="D12" s="173"/>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1E10-B65A-4D1D-AC65-04C249D410E4}">
  <sheetPr codeName="Sheet33">
    <pageSetUpPr fitToPage="1"/>
  </sheetPr>
  <dimension ref="A1:L51"/>
  <sheetViews>
    <sheetView showGridLines="0" topLeftCell="A10" zoomScale="75" workbookViewId="0">
      <selection activeCell="G16" sqref="G16"/>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436</v>
      </c>
      <c r="G6" s="134"/>
    </row>
    <row r="7" spans="1:7" ht="17.649999999999999">
      <c r="A7" s="278" t="str">
        <f>Category</f>
        <v>BI 12-14</v>
      </c>
      <c r="B7" s="21" t="s">
        <v>411</v>
      </c>
      <c r="E7" s="149" t="s">
        <v>54</v>
      </c>
      <c r="F7" s="267" t="str">
        <f>VLOOKUP($F$6,Competitor_Info,2,FALSE)</f>
        <v>Mia-Belle Gould</v>
      </c>
      <c r="G7" s="134"/>
    </row>
    <row r="8" spans="1:7" ht="17.649999999999999">
      <c r="A8" s="278" t="s">
        <v>110</v>
      </c>
      <c r="B8" s="283">
        <v>1.58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
        <v>442</v>
      </c>
      <c r="C15" s="642"/>
      <c r="D15" s="140"/>
      <c r="E15" s="587">
        <v>3.1</v>
      </c>
      <c r="F15" s="588">
        <v>2.9</v>
      </c>
      <c r="G15" s="285">
        <f>IF('Competition Info.'!C12 = "","",SUM(E15:F15))</f>
        <v>6</v>
      </c>
    </row>
    <row r="16" spans="1:7">
      <c r="A16" s="143" t="str">
        <f>IF('Competition Info.'!C13 = "","",('Competition Info.'!B13))</f>
        <v>Judge 2:</v>
      </c>
      <c r="B16" s="642" t="str">
        <f>IF('Competition Info.'!C13 = "","",('Competition Info.'!C13))</f>
        <v>Loren Dermody</v>
      </c>
      <c r="C16" s="642"/>
      <c r="D16" s="140"/>
      <c r="E16" s="587">
        <v>3</v>
      </c>
      <c r="F16" s="588">
        <v>2.8</v>
      </c>
      <c r="G16" s="285">
        <f>IF('Competition Info.'!C13 = "","",SUM(E16:F16))</f>
        <v>5.8</v>
      </c>
    </row>
    <row r="17" spans="1:12">
      <c r="A17" s="143" t="str">
        <f>IF('Competition Info.'!C14 = "","",('Competition Info.'!B14))</f>
        <v/>
      </c>
      <c r="B17" s="642" t="str">
        <f>IF('Competition Info.'!C14 = "","",('Competition Info.'!C14))</f>
        <v/>
      </c>
      <c r="C17" s="642"/>
      <c r="D17" s="140"/>
      <c r="E17" s="474"/>
      <c r="F17" s="475"/>
      <c r="G17" s="285" t="str">
        <f>IF('Competition Info.'!C14 = "","",SUM(E17:F17))</f>
        <v/>
      </c>
    </row>
    <row r="18" spans="1:12">
      <c r="A18" s="143" t="str">
        <f>IF('Competition Info.'!C15 = "","",('Competition Info.'!B15))</f>
        <v/>
      </c>
      <c r="B18" s="642" t="str">
        <f>IF('Competition Info.'!C15 = "","",('Competition Info.'!C15))</f>
        <v/>
      </c>
      <c r="C18" s="642"/>
      <c r="D18" s="140"/>
      <c r="E18" s="474"/>
      <c r="F18" s="475"/>
      <c r="G18" s="285" t="str">
        <f>IF('Competition Info.'!C15 = "","",SUM(E18:F18))</f>
        <v/>
      </c>
    </row>
    <row r="19" spans="1:12">
      <c r="A19" s="143" t="str">
        <f>IF('Competition Info.'!C16 = "","",('Competition Info.'!B16))</f>
        <v/>
      </c>
      <c r="B19" s="642" t="str">
        <f>IF('Competition Info.'!C16 = "","",('Competition Info.'!C16))</f>
        <v/>
      </c>
      <c r="C19" s="642"/>
      <c r="D19" s="140"/>
      <c r="E19" s="474"/>
      <c r="F19" s="475"/>
      <c r="G19" s="285" t="str">
        <f>IF('Competition Info.'!C16 = "","",SUM(E19:F19))</f>
        <v/>
      </c>
    </row>
    <row r="20" spans="1:12">
      <c r="A20" s="143" t="str">
        <f>IF('Competition Info.'!C17 = "","",('Competition Info.'!B17))</f>
        <v/>
      </c>
      <c r="B20" s="642" t="str">
        <f>IF('Competition Info.'!C17 = "","",('Competition Info.'!C17))</f>
        <v/>
      </c>
      <c r="C20" s="642"/>
      <c r="D20" s="140"/>
      <c r="E20" s="474"/>
      <c r="F20" s="475"/>
      <c r="G20" s="285" t="str">
        <f>IF('Competition Info.'!C17 = "","",SUM(E20:F20))</f>
        <v/>
      </c>
    </row>
    <row r="21" spans="1:12">
      <c r="A21" s="143" t="str">
        <f>IF('Competition Info.'!C18 = "","",('Competition Info.'!B18))</f>
        <v/>
      </c>
      <c r="B21" s="642" t="str">
        <f>IF('Competition Info.'!C18 = "","",('Competition Info.'!C18))</f>
        <v/>
      </c>
      <c r="C21" s="642"/>
      <c r="D21" s="140"/>
      <c r="E21" s="474"/>
      <c r="F21" s="475"/>
      <c r="G21" s="285" t="str">
        <f>IF('Competition Info.'!C18 = "","",SUM(E21:F21))</f>
        <v/>
      </c>
    </row>
    <row r="22" spans="1:12">
      <c r="A22" s="143" t="str">
        <f>IF('Competition Info.'!C19 = "","",('Competition Info.'!B19))</f>
        <v/>
      </c>
      <c r="B22" s="642" t="str">
        <f>IF('Competition Info.'!C19 = "","",('Competition Info.'!C19))</f>
        <v/>
      </c>
      <c r="C22" s="642"/>
      <c r="D22" s="140"/>
      <c r="E22" s="474"/>
      <c r="F22" s="475"/>
      <c r="G22" s="285" t="str">
        <f>IF('Competition Info.'!C19 = "","",SUM(E22:F22))</f>
        <v/>
      </c>
    </row>
    <row r="23" spans="1:12">
      <c r="A23" s="143" t="str">
        <f>IF('Competition Info.'!C20 = "","",('Competition Info.'!B20))</f>
        <v/>
      </c>
      <c r="B23" s="642" t="str">
        <f>IF('Competition Info.'!C20 = "","",('Competition Info.'!C20))</f>
        <v/>
      </c>
      <c r="C23" s="642"/>
      <c r="D23" s="140"/>
      <c r="E23" s="474"/>
      <c r="F23" s="475"/>
      <c r="G23" s="285" t="str">
        <f>IF('Competition Info.'!C20 = "","",SUM(E23:F23))</f>
        <v/>
      </c>
    </row>
    <row r="24" spans="1:12">
      <c r="A24" s="143" t="str">
        <f>IF('Competition Info.'!C21 = "","",('Competition Info.'!B21))</f>
        <v/>
      </c>
      <c r="B24" s="642" t="str">
        <f>IF('Competition Info.'!C21 = "","",('Competition Info.'!C21))</f>
        <v/>
      </c>
      <c r="C24" s="642"/>
      <c r="D24" s="140"/>
      <c r="E24" s="474"/>
      <c r="F24" s="475"/>
      <c r="G24" s="285" t="str">
        <f>IF('Competition Info.'!C21 = "","",SUM(E24:F24))</f>
        <v/>
      </c>
    </row>
    <row r="25" spans="1:12">
      <c r="A25" s="143" t="str">
        <f>IF('Competition Info.'!C22 = "","",('Competition Info.'!B22))</f>
        <v/>
      </c>
      <c r="B25" s="642" t="str">
        <f>IF('Competition Info.'!C22 = "","",('Competition Info.'!C22))</f>
        <v/>
      </c>
      <c r="C25" s="642"/>
      <c r="D25" s="140"/>
      <c r="E25" s="474"/>
      <c r="F25" s="475"/>
      <c r="G25" s="285" t="str">
        <f>IF('Competition Info.'!C22 = "","",SUM(E25:F25))</f>
        <v/>
      </c>
    </row>
    <row r="26" spans="1:12">
      <c r="A26" s="143" t="str">
        <f>IF('Competition Info.'!C23 = "","",('Competition Info.'!B23))</f>
        <v/>
      </c>
      <c r="B26" s="642" t="str">
        <f>IF('Competition Info.'!C23 = "","",('Competition Info.'!C23))</f>
        <v/>
      </c>
      <c r="C26" s="642"/>
      <c r="D26" s="140"/>
      <c r="E26" s="474"/>
      <c r="F26" s="475"/>
      <c r="G26" s="285" t="str">
        <f>IF('Competition Info.'!C23 = "","",SUM(E26:F26))</f>
        <v/>
      </c>
    </row>
    <row r="27" spans="1:12">
      <c r="A27" s="143" t="str">
        <f>IF('Competition Info.'!C24 = "","",('Competition Info.'!B24))</f>
        <v/>
      </c>
      <c r="B27" s="642" t="str">
        <f>IF('Competition Info.'!C24 = "","",('Competition Info.'!C24))</f>
        <v/>
      </c>
      <c r="C27" s="642"/>
      <c r="D27" s="140"/>
      <c r="E27" s="474"/>
      <c r="F27" s="475"/>
      <c r="G27" s="285" t="str">
        <f>IF('Competition Info.'!C24 = "","",SUM(E27:F27))</f>
        <v/>
      </c>
    </row>
    <row r="28" spans="1:12">
      <c r="A28" s="143" t="str">
        <f>IF('Competition Info.'!C25 = "","",('Competition Info.'!B25))</f>
        <v/>
      </c>
      <c r="B28" s="642" t="str">
        <f>IF('Competition Info.'!C25 = "","",('Competition Info.'!C25))</f>
        <v/>
      </c>
      <c r="C28" s="642"/>
      <c r="D28" s="140"/>
      <c r="E28" s="474"/>
      <c r="F28" s="475"/>
      <c r="G28" s="285" t="str">
        <f>IF('Competition Info.'!C25 = "","",SUM(E28:F28))</f>
        <v/>
      </c>
    </row>
    <row r="29" spans="1:12">
      <c r="A29" s="143" t="str">
        <f>IF('Competition Info.'!C26 = "","",('Competition Info.'!B26))</f>
        <v/>
      </c>
      <c r="B29" s="642" t="str">
        <f>IF('Competition Info.'!C26 = "","",('Competition Info.'!C26))</f>
        <v/>
      </c>
      <c r="C29" s="642"/>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6.1</v>
      </c>
      <c r="F31" s="414">
        <f>SUM(F15:F29)</f>
        <v>5.6999999999999993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6.1</v>
      </c>
      <c r="F34" s="414">
        <f>SUM(F31-F32-F33)</f>
        <v>5.6999999999999993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11.799999999999999</v>
      </c>
      <c r="F37" s="133"/>
      <c r="G37" s="134"/>
    </row>
    <row r="38" spans="1:12">
      <c r="A38" s="132"/>
      <c r="B38" s="146"/>
      <c r="C38" s="5" t="s">
        <v>95</v>
      </c>
      <c r="E38" s="416">
        <f>IF(COUNTA(E15:E29)&gt;4,ROUND(E37/(COUNTA(E15:E29)-2),4),ROUND(E37/(COUNTA(E15:E29)),4))</f>
        <v>5.9</v>
      </c>
      <c r="F38" s="133"/>
      <c r="G38" s="134"/>
    </row>
    <row r="39" spans="1:12" ht="8.1" customHeight="1" thickBot="1">
      <c r="A39" s="275"/>
      <c r="B39" s="151"/>
      <c r="C39" s="151"/>
      <c r="D39" s="151"/>
      <c r="E39" s="417"/>
      <c r="F39" s="276"/>
      <c r="G39" s="152"/>
    </row>
    <row r="40" spans="1:12" ht="17.25">
      <c r="A40" s="153"/>
      <c r="B40" s="146"/>
      <c r="C40" s="5" t="s">
        <v>117</v>
      </c>
      <c r="E40" s="416">
        <f>ROUND(SUM(E38)*3.75,4)</f>
        <v>22.125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420">
        <f>SUM(E40-E41-E42-E43)</f>
        <v>20.625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10.0625</v>
      </c>
      <c r="F46" s="133"/>
      <c r="G46" s="134"/>
    </row>
    <row r="47" spans="1:12" ht="18" customHeight="1">
      <c r="A47" s="153"/>
      <c r="B47" s="146"/>
      <c r="C47" s="5" t="s">
        <v>218</v>
      </c>
      <c r="E47" s="416">
        <f>SUM(E44)</f>
        <v>20.625</v>
      </c>
      <c r="G47" s="134"/>
    </row>
    <row r="48" spans="1:12" ht="18" customHeight="1" thickBot="1">
      <c r="A48" s="132"/>
      <c r="B48" s="146"/>
      <c r="C48" s="5" t="s">
        <v>135</v>
      </c>
      <c r="D48" s="39"/>
      <c r="E48" s="416">
        <f>SUM(E46:E47)</f>
        <v>30.6875</v>
      </c>
      <c r="F48" s="133"/>
      <c r="G48" s="134"/>
    </row>
    <row r="49" spans="1:7">
      <c r="A49" s="269"/>
      <c r="B49" s="270"/>
      <c r="C49" s="284"/>
      <c r="D49" s="284"/>
      <c r="E49" s="419"/>
      <c r="F49" s="271"/>
      <c r="G49" s="272"/>
    </row>
    <row r="50" spans="1:7">
      <c r="A50" s="278"/>
      <c r="C50" s="5" t="s">
        <v>136</v>
      </c>
      <c r="D50" s="39"/>
      <c r="E50" s="420">
        <f>SUM(E48)</f>
        <v>30.6875</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24" priority="1" stopIfTrue="1" operator="greaterThan">
      <formula>0</formula>
    </cfRule>
  </conditionalFormatting>
  <conditionalFormatting sqref="E42">
    <cfRule type="cellIs" dxfId="23" priority="2" stopIfTrue="1" operator="notEqual">
      <formula>0</formula>
    </cfRule>
  </conditionalFormatting>
  <conditionalFormatting sqref="B42">
    <cfRule type="expression" dxfId="22" priority="3" stopIfTrue="1">
      <formula>ISBLANK(B42)</formula>
    </cfRule>
  </conditionalFormatting>
  <conditionalFormatting sqref="B8">
    <cfRule type="cellIs" dxfId="21"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98DB-8B4C-4704-B74F-D4160FE47945}">
  <sheetPr codeName="Sheet32">
    <pageSetUpPr fitToPage="1"/>
  </sheetPr>
  <dimension ref="A1:L51"/>
  <sheetViews>
    <sheetView showGridLines="0" topLeftCell="A4" zoomScale="75" workbookViewId="0">
      <selection activeCell="C42" sqref="C42"/>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437</v>
      </c>
      <c r="G6" s="134"/>
    </row>
    <row r="7" spans="1:7" ht="17.649999999999999">
      <c r="A7" s="278" t="str">
        <f>Category</f>
        <v>BI 12-14</v>
      </c>
      <c r="B7" s="21" t="s">
        <v>411</v>
      </c>
      <c r="E7" s="149" t="s">
        <v>54</v>
      </c>
      <c r="F7" s="267" t="str">
        <f>VLOOKUP($F$6,Competitor_Info,2,FALSE)</f>
        <v>Meghan Richard LeBlanc</v>
      </c>
      <c r="G7" s="134"/>
    </row>
    <row r="8" spans="1:7" ht="17.649999999999999">
      <c r="A8" s="278" t="s">
        <v>110</v>
      </c>
      <c r="B8" s="283">
        <v>2.08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
        <v>442</v>
      </c>
      <c r="C15" s="642"/>
      <c r="D15" s="140"/>
      <c r="E15" s="587">
        <v>2.9</v>
      </c>
      <c r="F15" s="588">
        <v>2.8</v>
      </c>
      <c r="G15" s="285">
        <f>IF('Competition Info.'!C12 = "","",SUM(E15:F15))</f>
        <v>5.6999999999999993</v>
      </c>
    </row>
    <row r="16" spans="1:7">
      <c r="A16" s="143" t="str">
        <f>IF('Competition Info.'!C13 = "","",('Competition Info.'!B13))</f>
        <v>Judge 2:</v>
      </c>
      <c r="B16" s="642" t="str">
        <f>IF('Competition Info.'!C13 = "","",('Competition Info.'!C13))</f>
        <v>Loren Dermody</v>
      </c>
      <c r="C16" s="642"/>
      <c r="D16" s="140"/>
      <c r="E16" s="587">
        <v>2.7</v>
      </c>
      <c r="F16" s="588">
        <v>2.9</v>
      </c>
      <c r="G16" s="285">
        <f>IF('Competition Info.'!C13 = "","",SUM(E16:F16))</f>
        <v>5.6</v>
      </c>
    </row>
    <row r="17" spans="1:12">
      <c r="A17" s="143" t="str">
        <f>IF('Competition Info.'!C14 = "","",('Competition Info.'!B14))</f>
        <v/>
      </c>
      <c r="B17" s="642" t="str">
        <f>IF('Competition Info.'!C14 = "","",('Competition Info.'!C14))</f>
        <v/>
      </c>
      <c r="C17" s="642"/>
      <c r="D17" s="140"/>
      <c r="E17" s="474"/>
      <c r="F17" s="475"/>
      <c r="G17" s="285" t="str">
        <f>IF('Competition Info.'!C14 = "","",SUM(E17:F17))</f>
        <v/>
      </c>
    </row>
    <row r="18" spans="1:12">
      <c r="A18" s="143" t="str">
        <f>IF('Competition Info.'!C15 = "","",('Competition Info.'!B15))</f>
        <v/>
      </c>
      <c r="B18" s="642" t="str">
        <f>IF('Competition Info.'!C15 = "","",('Competition Info.'!C15))</f>
        <v/>
      </c>
      <c r="C18" s="642"/>
      <c r="D18" s="140"/>
      <c r="E18" s="474"/>
      <c r="F18" s="475"/>
      <c r="G18" s="285" t="str">
        <f>IF('Competition Info.'!C15 = "","",SUM(E18:F18))</f>
        <v/>
      </c>
    </row>
    <row r="19" spans="1:12">
      <c r="A19" s="143" t="str">
        <f>IF('Competition Info.'!C16 = "","",('Competition Info.'!B16))</f>
        <v/>
      </c>
      <c r="B19" s="642" t="str">
        <f>IF('Competition Info.'!C16 = "","",('Competition Info.'!C16))</f>
        <v/>
      </c>
      <c r="C19" s="642"/>
      <c r="D19" s="140"/>
      <c r="E19" s="474"/>
      <c r="F19" s="475"/>
      <c r="G19" s="285" t="str">
        <f>IF('Competition Info.'!C16 = "","",SUM(E19:F19))</f>
        <v/>
      </c>
    </row>
    <row r="20" spans="1:12">
      <c r="A20" s="143" t="str">
        <f>IF('Competition Info.'!C17 = "","",('Competition Info.'!B17))</f>
        <v/>
      </c>
      <c r="B20" s="642" t="str">
        <f>IF('Competition Info.'!C17 = "","",('Competition Info.'!C17))</f>
        <v/>
      </c>
      <c r="C20" s="642"/>
      <c r="D20" s="140"/>
      <c r="E20" s="474"/>
      <c r="F20" s="475"/>
      <c r="G20" s="285" t="str">
        <f>IF('Competition Info.'!C17 = "","",SUM(E20:F20))</f>
        <v/>
      </c>
    </row>
    <row r="21" spans="1:12">
      <c r="A21" s="143" t="str">
        <f>IF('Competition Info.'!C18 = "","",('Competition Info.'!B18))</f>
        <v/>
      </c>
      <c r="B21" s="642" t="str">
        <f>IF('Competition Info.'!C18 = "","",('Competition Info.'!C18))</f>
        <v/>
      </c>
      <c r="C21" s="642"/>
      <c r="D21" s="140"/>
      <c r="E21" s="474"/>
      <c r="F21" s="475"/>
      <c r="G21" s="285" t="str">
        <f>IF('Competition Info.'!C18 = "","",SUM(E21:F21))</f>
        <v/>
      </c>
    </row>
    <row r="22" spans="1:12">
      <c r="A22" s="143" t="str">
        <f>IF('Competition Info.'!C19 = "","",('Competition Info.'!B19))</f>
        <v/>
      </c>
      <c r="B22" s="642" t="str">
        <f>IF('Competition Info.'!C19 = "","",('Competition Info.'!C19))</f>
        <v/>
      </c>
      <c r="C22" s="642"/>
      <c r="D22" s="140"/>
      <c r="E22" s="474"/>
      <c r="F22" s="475"/>
      <c r="G22" s="285" t="str">
        <f>IF('Competition Info.'!C19 = "","",SUM(E22:F22))</f>
        <v/>
      </c>
    </row>
    <row r="23" spans="1:12">
      <c r="A23" s="143" t="str">
        <f>IF('Competition Info.'!C20 = "","",('Competition Info.'!B20))</f>
        <v/>
      </c>
      <c r="B23" s="642" t="str">
        <f>IF('Competition Info.'!C20 = "","",('Competition Info.'!C20))</f>
        <v/>
      </c>
      <c r="C23" s="642"/>
      <c r="D23" s="140"/>
      <c r="E23" s="474"/>
      <c r="F23" s="475"/>
      <c r="G23" s="285" t="str">
        <f>IF('Competition Info.'!C20 = "","",SUM(E23:F23))</f>
        <v/>
      </c>
    </row>
    <row r="24" spans="1:12">
      <c r="A24" s="143" t="str">
        <f>IF('Competition Info.'!C21 = "","",('Competition Info.'!B21))</f>
        <v/>
      </c>
      <c r="B24" s="642" t="str">
        <f>IF('Competition Info.'!C21 = "","",('Competition Info.'!C21))</f>
        <v/>
      </c>
      <c r="C24" s="642"/>
      <c r="D24" s="140"/>
      <c r="E24" s="474"/>
      <c r="F24" s="475"/>
      <c r="G24" s="285" t="str">
        <f>IF('Competition Info.'!C21 = "","",SUM(E24:F24))</f>
        <v/>
      </c>
    </row>
    <row r="25" spans="1:12">
      <c r="A25" s="143" t="str">
        <f>IF('Competition Info.'!C22 = "","",('Competition Info.'!B22))</f>
        <v/>
      </c>
      <c r="B25" s="642" t="str">
        <f>IF('Competition Info.'!C22 = "","",('Competition Info.'!C22))</f>
        <v/>
      </c>
      <c r="C25" s="642"/>
      <c r="D25" s="140"/>
      <c r="E25" s="474"/>
      <c r="F25" s="475"/>
      <c r="G25" s="285" t="str">
        <f>IF('Competition Info.'!C22 = "","",SUM(E25:F25))</f>
        <v/>
      </c>
    </row>
    <row r="26" spans="1:12">
      <c r="A26" s="143" t="str">
        <f>IF('Competition Info.'!C23 = "","",('Competition Info.'!B23))</f>
        <v/>
      </c>
      <c r="B26" s="642" t="str">
        <f>IF('Competition Info.'!C23 = "","",('Competition Info.'!C23))</f>
        <v/>
      </c>
      <c r="C26" s="642"/>
      <c r="D26" s="140"/>
      <c r="E26" s="474"/>
      <c r="F26" s="475"/>
      <c r="G26" s="285" t="str">
        <f>IF('Competition Info.'!C23 = "","",SUM(E26:F26))</f>
        <v/>
      </c>
    </row>
    <row r="27" spans="1:12">
      <c r="A27" s="143" t="str">
        <f>IF('Competition Info.'!C24 = "","",('Competition Info.'!B24))</f>
        <v/>
      </c>
      <c r="B27" s="642" t="str">
        <f>IF('Competition Info.'!C24 = "","",('Competition Info.'!C24))</f>
        <v/>
      </c>
      <c r="C27" s="642"/>
      <c r="D27" s="140"/>
      <c r="E27" s="474"/>
      <c r="F27" s="475"/>
      <c r="G27" s="285" t="str">
        <f>IF('Competition Info.'!C24 = "","",SUM(E27:F27))</f>
        <v/>
      </c>
    </row>
    <row r="28" spans="1:12">
      <c r="A28" s="143" t="str">
        <f>IF('Competition Info.'!C25 = "","",('Competition Info.'!B25))</f>
        <v/>
      </c>
      <c r="B28" s="642" t="str">
        <f>IF('Competition Info.'!C25 = "","",('Competition Info.'!C25))</f>
        <v/>
      </c>
      <c r="C28" s="642"/>
      <c r="D28" s="140"/>
      <c r="E28" s="474"/>
      <c r="F28" s="475"/>
      <c r="G28" s="285" t="str">
        <f>IF('Competition Info.'!C25 = "","",SUM(E28:F28))</f>
        <v/>
      </c>
    </row>
    <row r="29" spans="1:12">
      <c r="A29" s="143" t="str">
        <f>IF('Competition Info.'!C26 = "","",('Competition Info.'!B26))</f>
        <v/>
      </c>
      <c r="B29" s="642" t="str">
        <f>IF('Competition Info.'!C26 = "","",('Competition Info.'!C26))</f>
        <v/>
      </c>
      <c r="C29" s="642"/>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5.6</v>
      </c>
      <c r="F31" s="414">
        <f>SUM(F15:F29)</f>
        <v>5.6999999999999993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5.6</v>
      </c>
      <c r="F34" s="414">
        <f>SUM(F31-F32-F33)</f>
        <v>5.6999999999999993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11.299999999999999</v>
      </c>
      <c r="F37" s="133"/>
      <c r="G37" s="134"/>
    </row>
    <row r="38" spans="1:12">
      <c r="A38" s="132"/>
      <c r="B38" s="146"/>
      <c r="C38" s="5" t="s">
        <v>95</v>
      </c>
      <c r="E38" s="416">
        <f>IF(COUNTA(E15:E29)&gt;4,ROUND(E37/(COUNTA(E15:E29)-2),4),ROUND(E37/(COUNTA(E15:E29)),4))</f>
        <v>5.65</v>
      </c>
      <c r="F38" s="133"/>
      <c r="G38" s="134"/>
    </row>
    <row r="39" spans="1:12" ht="8.1" customHeight="1" thickBot="1">
      <c r="A39" s="275"/>
      <c r="B39" s="151"/>
      <c r="C39" s="151"/>
      <c r="D39" s="151"/>
      <c r="E39" s="417"/>
      <c r="F39" s="276"/>
      <c r="G39" s="152"/>
    </row>
    <row r="40" spans="1:12" ht="17.25">
      <c r="A40" s="153"/>
      <c r="B40" s="146"/>
      <c r="C40" s="5" t="s">
        <v>117</v>
      </c>
      <c r="E40" s="416">
        <f>ROUND(SUM(E38)*3.75,4)</f>
        <v>21.1875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420">
        <f>SUM(E40-E41-E42-E43)</f>
        <v>19.6875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10.9063</v>
      </c>
      <c r="F46" s="133"/>
      <c r="G46" s="134"/>
    </row>
    <row r="47" spans="1:12" ht="18" customHeight="1">
      <c r="A47" s="153"/>
      <c r="B47" s="146"/>
      <c r="C47" s="5" t="s">
        <v>218</v>
      </c>
      <c r="E47" s="416">
        <f>SUM(E44)</f>
        <v>19.6875</v>
      </c>
      <c r="G47" s="134"/>
    </row>
    <row r="48" spans="1:12" ht="18" customHeight="1" thickBot="1">
      <c r="A48" s="132"/>
      <c r="B48" s="146"/>
      <c r="C48" s="5" t="s">
        <v>135</v>
      </c>
      <c r="D48" s="39"/>
      <c r="E48" s="416">
        <f>SUM(E46:E47)</f>
        <v>30.593800000000002</v>
      </c>
      <c r="F48" s="133"/>
      <c r="G48" s="134"/>
    </row>
    <row r="49" spans="1:7">
      <c r="A49" s="269"/>
      <c r="B49" s="270"/>
      <c r="C49" s="284"/>
      <c r="D49" s="284"/>
      <c r="E49" s="419"/>
      <c r="F49" s="271"/>
      <c r="G49" s="272"/>
    </row>
    <row r="50" spans="1:7">
      <c r="A50" s="278"/>
      <c r="C50" s="5" t="s">
        <v>136</v>
      </c>
      <c r="D50" s="39"/>
      <c r="E50" s="420">
        <f>SUM(E48)</f>
        <v>30.593800000000002</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20" priority="1" stopIfTrue="1" operator="greaterThan">
      <formula>0</formula>
    </cfRule>
  </conditionalFormatting>
  <conditionalFormatting sqref="E42">
    <cfRule type="cellIs" dxfId="19" priority="2" stopIfTrue="1" operator="notEqual">
      <formula>0</formula>
    </cfRule>
  </conditionalFormatting>
  <conditionalFormatting sqref="B42">
    <cfRule type="expression" dxfId="18" priority="3" stopIfTrue="1">
      <formula>ISBLANK(B42)</formula>
    </cfRule>
  </conditionalFormatting>
  <conditionalFormatting sqref="B8">
    <cfRule type="cellIs" dxfId="17"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DBA4-05FB-4FB0-87AD-11597780F0D1}">
  <sheetPr codeName="Sheet34">
    <pageSetUpPr fitToPage="1"/>
  </sheetPr>
  <dimension ref="A1:I209"/>
  <sheetViews>
    <sheetView showGridLines="0" zoomScale="75" workbookViewId="0">
      <selection activeCell="A9" sqref="A9"/>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6" customWidth="1"/>
    <col min="10" max="16384" width="11" style="101"/>
  </cols>
  <sheetData>
    <row r="1" spans="1:9" s="194" customFormat="1" ht="17.649999999999999">
      <c r="A1" s="589" t="str">
        <f>Competition</f>
        <v>2024 NB Provincials</v>
      </c>
      <c r="B1" s="100"/>
      <c r="C1" s="177"/>
      <c r="D1" s="591">
        <f>COUNTA(E9:E70)</f>
        <v>2</v>
      </c>
      <c r="E1" s="593"/>
      <c r="F1" s="593">
        <f>COUNTIF($A$9:$A$200,"&lt;=35")</f>
        <v>2</v>
      </c>
      <c r="G1" s="594"/>
      <c r="H1" s="595"/>
      <c r="I1" s="595"/>
    </row>
    <row r="2" spans="1:9" ht="17.649999999999999">
      <c r="A2" s="589" t="str">
        <f>Location</f>
        <v>Moncton, NB</v>
      </c>
      <c r="B2" s="100"/>
      <c r="C2" s="181"/>
      <c r="D2" s="592"/>
      <c r="E2" s="593"/>
      <c r="F2" s="593">
        <f>COUNTIF($A$9:$A$200,"&lt;=30")</f>
        <v>2</v>
      </c>
      <c r="G2" s="594"/>
    </row>
    <row r="3" spans="1:9" ht="17.649999999999999">
      <c r="A3" s="589" t="str">
        <f>Dates</f>
        <v>April 27-28, 2024</v>
      </c>
      <c r="B3" s="33"/>
      <c r="C3" s="181"/>
      <c r="D3" s="592"/>
      <c r="E3" s="594"/>
      <c r="F3" s="593">
        <f>COUNTIF($A$9:$A$200,"&lt;=20")</f>
        <v>2</v>
      </c>
      <c r="G3" s="594"/>
    </row>
    <row r="4" spans="1:9" ht="17.649999999999999">
      <c r="A4" s="589" t="str">
        <f>Level</f>
        <v>Provincial</v>
      </c>
      <c r="B4" s="197"/>
      <c r="C4" s="181"/>
      <c r="D4" s="592"/>
      <c r="E4" s="594"/>
      <c r="F4" s="593">
        <f>COUNTIF($A$9:$A$200,"&lt;=12")</f>
        <v>2</v>
      </c>
      <c r="G4" s="593">
        <f>COUNTA(H9:H507)</f>
        <v>2</v>
      </c>
    </row>
    <row r="5" spans="1:9" ht="17.649999999999999">
      <c r="A5" s="589" t="str">
        <f>Category</f>
        <v>BI 12-14</v>
      </c>
    </row>
    <row r="6" spans="1:9" ht="12" customHeight="1">
      <c r="A6" s="589"/>
    </row>
    <row r="7" spans="1:9" ht="20.65">
      <c r="A7" s="590" t="s">
        <v>416</v>
      </c>
      <c r="B7" s="33"/>
      <c r="C7" s="181"/>
      <c r="D7" s="168"/>
    </row>
    <row r="8" spans="1:9" s="104" customFormat="1" ht="35.65" thickBot="1">
      <c r="A8" s="202" t="s">
        <v>102</v>
      </c>
      <c r="B8" s="199" t="s">
        <v>43</v>
      </c>
      <c r="C8" s="200" t="s">
        <v>44</v>
      </c>
      <c r="D8" s="484" t="s">
        <v>246</v>
      </c>
      <c r="E8" s="201" t="s">
        <v>98</v>
      </c>
      <c r="F8" s="483" t="s">
        <v>276</v>
      </c>
      <c r="G8" s="201" t="s">
        <v>277</v>
      </c>
      <c r="H8" s="483" t="s">
        <v>278</v>
      </c>
      <c r="I8" s="201" t="s">
        <v>106</v>
      </c>
    </row>
    <row r="9" spans="1:9" s="204" customFormat="1" ht="17.649999999999999">
      <c r="A9" s="174">
        <f>RANK(I9,$I$9:$I$200)</f>
        <v>1</v>
      </c>
      <c r="B9" s="203" t="s">
        <v>436</v>
      </c>
      <c r="C9" s="18" t="s">
        <v>438</v>
      </c>
      <c r="D9" s="173" t="s">
        <v>433</v>
      </c>
      <c r="E9" s="596">
        <v>10.0625</v>
      </c>
      <c r="F9" s="596">
        <v>22.125</v>
      </c>
      <c r="G9" s="596">
        <v>1.5</v>
      </c>
      <c r="H9" s="596">
        <v>20.625</v>
      </c>
      <c r="I9" s="596">
        <v>30.6875</v>
      </c>
    </row>
    <row r="10" spans="1:9">
      <c r="A10" s="174">
        <f>RANK(I10,$I$9:$I$200)</f>
        <v>2</v>
      </c>
      <c r="B10" s="203" t="s">
        <v>437</v>
      </c>
      <c r="C10" s="18" t="s">
        <v>439</v>
      </c>
      <c r="D10" s="173" t="s">
        <v>433</v>
      </c>
      <c r="E10" s="596">
        <v>10.9063</v>
      </c>
      <c r="F10" s="596">
        <v>21.1875</v>
      </c>
      <c r="G10" s="596">
        <v>1.5</v>
      </c>
      <c r="H10" s="596">
        <v>19.6875</v>
      </c>
      <c r="I10" s="596">
        <v>30.593800000000002</v>
      </c>
    </row>
    <row r="11" spans="1:9">
      <c r="A11" s="174"/>
      <c r="B11" s="203"/>
      <c r="C11" s="18"/>
      <c r="D11" s="173"/>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10">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51E4-D301-4BAE-8F32-CB367E96B4E8}">
  <sheetPr codeName="Sheet17">
    <tabColor indexed="10"/>
    <pageSetUpPr fitToPage="1"/>
  </sheetPr>
  <dimension ref="A1:L51"/>
  <sheetViews>
    <sheetView showGridLines="0" topLeftCell="A7"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12-14</v>
      </c>
      <c r="B7" s="21" t="s">
        <v>411</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tr">
        <f>IF('Competition Info.'!C12 = "","",('Competition Info.'!C12))</f>
        <v>Brenda Cooper</v>
      </c>
      <c r="C15" s="642"/>
      <c r="D15" s="140"/>
      <c r="E15" s="474"/>
      <c r="F15" s="475"/>
      <c r="G15" s="285">
        <f>IF('Competition Info.'!C12 = "","",SUM(E15:F15))</f>
        <v>0</v>
      </c>
    </row>
    <row r="16" spans="1:7">
      <c r="A16" s="143" t="str">
        <f>IF('Competition Info.'!C13 = "","",('Competition Info.'!B13))</f>
        <v>Judge 2:</v>
      </c>
      <c r="B16" s="642" t="str">
        <f>IF('Competition Info.'!C13 = "","",('Competition Info.'!C13))</f>
        <v>Loren Dermody</v>
      </c>
      <c r="C16" s="642"/>
      <c r="D16" s="140"/>
      <c r="E16" s="474"/>
      <c r="F16" s="475"/>
      <c r="G16" s="285">
        <f>IF('Competition Info.'!C13 = "","",SUM(E16:F16))</f>
        <v>0</v>
      </c>
    </row>
    <row r="17" spans="1:12">
      <c r="A17" s="143" t="str">
        <f>IF('Competition Info.'!C14 = "","",('Competition Info.'!B14))</f>
        <v/>
      </c>
      <c r="B17" s="642" t="str">
        <f>IF('Competition Info.'!C14 = "","",('Competition Info.'!C14))</f>
        <v/>
      </c>
      <c r="C17" s="642"/>
      <c r="D17" s="140"/>
      <c r="E17" s="474"/>
      <c r="F17" s="475"/>
      <c r="G17" s="285" t="str">
        <f>IF('Competition Info.'!C14 = "","",SUM(E17:F17))</f>
        <v/>
      </c>
    </row>
    <row r="18" spans="1:12">
      <c r="A18" s="143" t="str">
        <f>IF('Competition Info.'!C15 = "","",('Competition Info.'!B15))</f>
        <v/>
      </c>
      <c r="B18" s="642" t="str">
        <f>IF('Competition Info.'!C15 = "","",('Competition Info.'!C15))</f>
        <v/>
      </c>
      <c r="C18" s="642"/>
      <c r="D18" s="140"/>
      <c r="E18" s="474"/>
      <c r="F18" s="475"/>
      <c r="G18" s="285" t="str">
        <f>IF('Competition Info.'!C15 = "","",SUM(E18:F18))</f>
        <v/>
      </c>
    </row>
    <row r="19" spans="1:12">
      <c r="A19" s="143" t="str">
        <f>IF('Competition Info.'!C16 = "","",('Competition Info.'!B16))</f>
        <v/>
      </c>
      <c r="B19" s="642" t="str">
        <f>IF('Competition Info.'!C16 = "","",('Competition Info.'!C16))</f>
        <v/>
      </c>
      <c r="C19" s="642"/>
      <c r="D19" s="140"/>
      <c r="E19" s="474"/>
      <c r="F19" s="475"/>
      <c r="G19" s="285" t="str">
        <f>IF('Competition Info.'!C16 = "","",SUM(E19:F19))</f>
        <v/>
      </c>
    </row>
    <row r="20" spans="1:12">
      <c r="A20" s="143" t="str">
        <f>IF('Competition Info.'!C17 = "","",('Competition Info.'!B17))</f>
        <v/>
      </c>
      <c r="B20" s="642" t="str">
        <f>IF('Competition Info.'!C17 = "","",('Competition Info.'!C17))</f>
        <v/>
      </c>
      <c r="C20" s="642"/>
      <c r="D20" s="140"/>
      <c r="E20" s="474"/>
      <c r="F20" s="475"/>
      <c r="G20" s="285" t="str">
        <f>IF('Competition Info.'!C17 = "","",SUM(E20:F20))</f>
        <v/>
      </c>
    </row>
    <row r="21" spans="1:12">
      <c r="A21" s="143" t="str">
        <f>IF('Competition Info.'!C18 = "","",('Competition Info.'!B18))</f>
        <v/>
      </c>
      <c r="B21" s="642" t="str">
        <f>IF('Competition Info.'!C18 = "","",('Competition Info.'!C18))</f>
        <v/>
      </c>
      <c r="C21" s="642"/>
      <c r="D21" s="140"/>
      <c r="E21" s="474"/>
      <c r="F21" s="475"/>
      <c r="G21" s="285" t="str">
        <f>IF('Competition Info.'!C18 = "","",SUM(E21:F21))</f>
        <v/>
      </c>
    </row>
    <row r="22" spans="1:12">
      <c r="A22" s="143" t="str">
        <f>IF('Competition Info.'!C19 = "","",('Competition Info.'!B19))</f>
        <v/>
      </c>
      <c r="B22" s="642" t="str">
        <f>IF('Competition Info.'!C19 = "","",('Competition Info.'!C19))</f>
        <v/>
      </c>
      <c r="C22" s="642"/>
      <c r="D22" s="140"/>
      <c r="E22" s="474"/>
      <c r="F22" s="475"/>
      <c r="G22" s="285" t="str">
        <f>IF('Competition Info.'!C19 = "","",SUM(E22:F22))</f>
        <v/>
      </c>
    </row>
    <row r="23" spans="1:12">
      <c r="A23" s="143" t="str">
        <f>IF('Competition Info.'!C20 = "","",('Competition Info.'!B20))</f>
        <v/>
      </c>
      <c r="B23" s="642" t="str">
        <f>IF('Competition Info.'!C20 = "","",('Competition Info.'!C20))</f>
        <v/>
      </c>
      <c r="C23" s="642"/>
      <c r="D23" s="140"/>
      <c r="E23" s="474"/>
      <c r="F23" s="475"/>
      <c r="G23" s="285" t="str">
        <f>IF('Competition Info.'!C20 = "","",SUM(E23:F23))</f>
        <v/>
      </c>
    </row>
    <row r="24" spans="1:12">
      <c r="A24" s="143" t="str">
        <f>IF('Competition Info.'!C21 = "","",('Competition Info.'!B21))</f>
        <v/>
      </c>
      <c r="B24" s="642" t="str">
        <f>IF('Competition Info.'!C21 = "","",('Competition Info.'!C21))</f>
        <v/>
      </c>
      <c r="C24" s="642"/>
      <c r="D24" s="140"/>
      <c r="E24" s="474"/>
      <c r="F24" s="475"/>
      <c r="G24" s="285" t="str">
        <f>IF('Competition Info.'!C21 = "","",SUM(E24:F24))</f>
        <v/>
      </c>
    </row>
    <row r="25" spans="1:12">
      <c r="A25" s="143" t="str">
        <f>IF('Competition Info.'!C22 = "","",('Competition Info.'!B22))</f>
        <v/>
      </c>
      <c r="B25" s="642" t="str">
        <f>IF('Competition Info.'!C22 = "","",('Competition Info.'!C22))</f>
        <v/>
      </c>
      <c r="C25" s="642"/>
      <c r="D25" s="140"/>
      <c r="E25" s="474"/>
      <c r="F25" s="475"/>
      <c r="G25" s="285" t="str">
        <f>IF('Competition Info.'!C22 = "","",SUM(E25:F25))</f>
        <v/>
      </c>
    </row>
    <row r="26" spans="1:12">
      <c r="A26" s="143" t="str">
        <f>IF('Competition Info.'!C23 = "","",('Competition Info.'!B23))</f>
        <v/>
      </c>
      <c r="B26" s="642" t="str">
        <f>IF('Competition Info.'!C23 = "","",('Competition Info.'!C23))</f>
        <v/>
      </c>
      <c r="C26" s="642"/>
      <c r="D26" s="140"/>
      <c r="E26" s="474"/>
      <c r="F26" s="475"/>
      <c r="G26" s="285" t="str">
        <f>IF('Competition Info.'!C23 = "","",SUM(E26:F26))</f>
        <v/>
      </c>
    </row>
    <row r="27" spans="1:12">
      <c r="A27" s="143" t="str">
        <f>IF('Competition Info.'!C24 = "","",('Competition Info.'!B24))</f>
        <v/>
      </c>
      <c r="B27" s="642" t="str">
        <f>IF('Competition Info.'!C24 = "","",('Competition Info.'!C24))</f>
        <v/>
      </c>
      <c r="C27" s="642"/>
      <c r="D27" s="140"/>
      <c r="E27" s="474"/>
      <c r="F27" s="475"/>
      <c r="G27" s="285" t="str">
        <f>IF('Competition Info.'!C24 = "","",SUM(E27:F27))</f>
        <v/>
      </c>
    </row>
    <row r="28" spans="1:12">
      <c r="A28" s="143" t="str">
        <f>IF('Competition Info.'!C25 = "","",('Competition Info.'!B25))</f>
        <v/>
      </c>
      <c r="B28" s="642" t="str">
        <f>IF('Competition Info.'!C25 = "","",('Competition Info.'!C25))</f>
        <v/>
      </c>
      <c r="C28" s="642"/>
      <c r="D28" s="140"/>
      <c r="E28" s="474"/>
      <c r="F28" s="475"/>
      <c r="G28" s="285" t="str">
        <f>IF('Competition Info.'!C25 = "","",SUM(E28:F28))</f>
        <v/>
      </c>
    </row>
    <row r="29" spans="1:12">
      <c r="A29" s="143" t="str">
        <f>IF('Competition Info.'!C26 = "","",('Competition Info.'!B26))</f>
        <v/>
      </c>
      <c r="B29" s="642" t="str">
        <f>IF('Competition Info.'!C26 = "","",('Competition Info.'!C26))</f>
        <v/>
      </c>
      <c r="C29" s="642"/>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217</v>
      </c>
      <c r="E46" s="416" t="e">
        <f>VLOOKUP(F6,Compuls_Recap,4,FALSE)</f>
        <v>#N/A</v>
      </c>
      <c r="F46" s="133"/>
      <c r="G46" s="134"/>
    </row>
    <row r="47" spans="1:12" ht="18" customHeight="1">
      <c r="A47" s="153"/>
      <c r="B47" s="146"/>
      <c r="C47" s="5" t="s">
        <v>218</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16" priority="1" stopIfTrue="1" operator="greaterThan">
      <formula>0</formula>
    </cfRule>
  </conditionalFormatting>
  <conditionalFormatting sqref="E42">
    <cfRule type="cellIs" dxfId="15" priority="2" stopIfTrue="1" operator="notEqual">
      <formula>0</formula>
    </cfRule>
  </conditionalFormatting>
  <conditionalFormatting sqref="B42">
    <cfRule type="expression" dxfId="14" priority="3" stopIfTrue="1">
      <formula>ISBLANK(B42)</formula>
    </cfRule>
  </conditionalFormatting>
  <conditionalFormatting sqref="B8">
    <cfRule type="cellIs" dxfId="13"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F312-4DEB-4487-8D1B-37D1AE47ECDC}">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12-14</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B999-2C3C-4F3D-BEE6-D5EA8951F268}">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12-14</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245</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F860-CD26-43A7-AF0E-AD01DD5E469C}">
  <sheetPr codeName="Sheet35">
    <pageSetUpPr fitToPage="1"/>
  </sheetPr>
  <dimension ref="A1:H57"/>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5.125" style="174" customWidth="1"/>
    <col min="6" max="16384" width="11" style="18"/>
  </cols>
  <sheetData>
    <row r="1" spans="1:8" ht="17.649999999999999">
      <c r="A1" s="29" t="str">
        <f>Competition</f>
        <v>2024 NB Provincials</v>
      </c>
      <c r="E1" s="175">
        <f>COUNTA(D10:D70)</f>
        <v>2</v>
      </c>
      <c r="H1" s="317"/>
    </row>
    <row r="2" spans="1:8" ht="17.649999999999999">
      <c r="A2" s="31" t="str">
        <f>Location</f>
        <v>Moncton, NB</v>
      </c>
      <c r="E2" s="313">
        <f>ROUNDUP(SUM(E1/3),0)</f>
        <v>1</v>
      </c>
      <c r="H2" s="318"/>
    </row>
    <row r="3" spans="1:8" ht="17.649999999999999">
      <c r="A3" s="31" t="str">
        <f>Dates</f>
        <v>April 27-28, 2024</v>
      </c>
      <c r="E3" s="314">
        <f>SUM(E1-E2)</f>
        <v>1</v>
      </c>
      <c r="H3" s="318"/>
    </row>
    <row r="4" spans="1:8" s="179" customFormat="1" ht="22.5">
      <c r="A4" s="31" t="str">
        <f>Level</f>
        <v>Provincial</v>
      </c>
      <c r="B4" s="176"/>
      <c r="C4" s="177"/>
      <c r="D4" s="178"/>
      <c r="E4" s="103">
        <f>SUM(E3/2)</f>
        <v>0.5</v>
      </c>
      <c r="H4" s="318"/>
    </row>
    <row r="5" spans="1:8" ht="17.649999999999999">
      <c r="A5" s="31" t="str">
        <f>Category</f>
        <v>BI 12-14</v>
      </c>
      <c r="B5" s="180"/>
      <c r="C5" s="181"/>
      <c r="D5" s="182"/>
      <c r="E5" s="175">
        <f>INT(E4)</f>
        <v>0</v>
      </c>
      <c r="H5" s="318"/>
    </row>
    <row r="6" spans="1:8" ht="15.4">
      <c r="A6" s="183"/>
      <c r="B6" s="33"/>
      <c r="C6" s="181"/>
      <c r="D6" s="182"/>
      <c r="E6" s="182"/>
      <c r="H6" s="318"/>
    </row>
    <row r="7" spans="1:8" ht="20.65">
      <c r="A7" s="251" t="s">
        <v>443</v>
      </c>
      <c r="B7" s="252"/>
      <c r="C7" s="253"/>
      <c r="D7" s="254"/>
      <c r="E7" s="33"/>
      <c r="H7" s="318"/>
    </row>
    <row r="8" spans="1:8">
      <c r="A8" s="183"/>
      <c r="D8" s="182"/>
      <c r="E8" s="182"/>
    </row>
    <row r="9" spans="1:8" s="257" customFormat="1" ht="39.950000000000003" customHeight="1" thickBot="1">
      <c r="A9" s="256" t="s">
        <v>42</v>
      </c>
      <c r="B9" s="255" t="s">
        <v>43</v>
      </c>
      <c r="C9" s="200" t="s">
        <v>44</v>
      </c>
      <c r="D9" s="398" t="s">
        <v>246</v>
      </c>
      <c r="E9" s="256" t="s">
        <v>127</v>
      </c>
    </row>
    <row r="10" spans="1:8" s="38" customFormat="1" ht="17.649999999999999">
      <c r="A10" s="174">
        <v>1</v>
      </c>
      <c r="B10" s="173" t="s">
        <v>437</v>
      </c>
      <c r="C10" s="18" t="s">
        <v>439</v>
      </c>
      <c r="D10" s="173" t="s">
        <v>433</v>
      </c>
      <c r="E10" s="174">
        <v>2</v>
      </c>
    </row>
    <row r="11" spans="1:8">
      <c r="A11" s="174">
        <v>2</v>
      </c>
      <c r="B11" s="173" t="s">
        <v>436</v>
      </c>
      <c r="C11" s="18" t="s">
        <v>438</v>
      </c>
      <c r="D11" s="173" t="s">
        <v>433</v>
      </c>
      <c r="E11" s="174">
        <v>1</v>
      </c>
    </row>
    <row r="12" spans="1:8">
      <c r="A12" s="174"/>
      <c r="B12" s="173"/>
      <c r="C12" s="18"/>
      <c r="D12" s="173"/>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sheetProtection sheet="1" objects="1" scenarios="1"/>
  <sortState xmlns:xlrd2="http://schemas.microsoft.com/office/spreadsheetml/2017/richdata2" ref="A10:E58">
    <sortCondition ref="A10"/>
  </sortState>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0747-404E-4D61-BE9A-F280CA3AA61C}">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2024 NB Provincials</v>
      </c>
      <c r="E1" s="175">
        <f>COUNTA(D10:D70)</f>
        <v>0</v>
      </c>
      <c r="H1" s="317"/>
    </row>
    <row r="2" spans="1:8" ht="17.649999999999999">
      <c r="A2" s="31" t="str">
        <f>Location</f>
        <v>Moncton, NB</v>
      </c>
      <c r="E2" s="313">
        <f>ROUNDUP(SUM(E1/3),0)</f>
        <v>0</v>
      </c>
      <c r="H2" s="318"/>
    </row>
    <row r="3" spans="1:8" ht="17.649999999999999">
      <c r="A3" s="31" t="str">
        <f>Dates</f>
        <v>April 27-28, 2024</v>
      </c>
      <c r="E3" s="314">
        <f>SUM(E1-E2)</f>
        <v>0</v>
      </c>
      <c r="H3" s="318"/>
    </row>
    <row r="4" spans="1:8" s="179" customFormat="1" ht="22.5">
      <c r="A4" s="31" t="str">
        <f>Level</f>
        <v>Provincial</v>
      </c>
      <c r="B4" s="176"/>
      <c r="C4" s="177"/>
      <c r="D4" s="178"/>
      <c r="E4" s="103">
        <f>SUM(E3/2)</f>
        <v>0</v>
      </c>
      <c r="H4" s="318"/>
    </row>
    <row r="5" spans="1:8" ht="17.649999999999999">
      <c r="A5" s="31" t="str">
        <f>Category</f>
        <v>BI 12-14</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246</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B855-A95A-4569-BC37-3B9798283D03}">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421</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12-14</v>
      </c>
      <c r="G6" s="322"/>
      <c r="I6" s="427"/>
    </row>
    <row r="7" spans="1:9" ht="18" customHeight="1" thickBot="1">
      <c r="A7" s="439"/>
      <c r="F7" s="604" t="s">
        <v>226</v>
      </c>
      <c r="G7" s="604"/>
      <c r="H7" s="604"/>
      <c r="I7" s="605"/>
    </row>
    <row r="8" spans="1:9" ht="85.5" customHeight="1" thickBot="1">
      <c r="A8" s="468" t="s">
        <v>142</v>
      </c>
      <c r="B8" s="469"/>
      <c r="C8" s="490"/>
      <c r="D8" s="491" t="s">
        <v>282</v>
      </c>
      <c r="E8" s="494">
        <v>0</v>
      </c>
      <c r="F8" s="456" t="s">
        <v>263</v>
      </c>
      <c r="G8" s="456" t="s">
        <v>198</v>
      </c>
      <c r="H8" s="456" t="s">
        <v>205</v>
      </c>
      <c r="I8" s="456" t="s">
        <v>206</v>
      </c>
    </row>
    <row r="9" spans="1:9" ht="9.75" customHeight="1" thickTop="1" thickBot="1">
      <c r="A9" s="444"/>
      <c r="F9" s="455"/>
      <c r="G9" s="455"/>
      <c r="H9" s="455"/>
      <c r="I9" s="455"/>
    </row>
    <row r="10" spans="1:9" ht="21" customHeight="1">
      <c r="A10" s="476" t="s">
        <v>229</v>
      </c>
      <c r="B10" s="324" t="s">
        <v>143</v>
      </c>
      <c r="E10" s="611" t="s">
        <v>232</v>
      </c>
      <c r="F10" s="407"/>
      <c r="G10" s="346"/>
      <c r="H10" s="346"/>
      <c r="I10" s="346"/>
    </row>
    <row r="11" spans="1:9" ht="14.1" customHeight="1" thickBot="1">
      <c r="A11" s="439"/>
      <c r="B11" s="325" t="s">
        <v>424</v>
      </c>
      <c r="E11" s="612"/>
      <c r="F11" s="408"/>
      <c r="G11" s="349"/>
      <c r="H11" s="349"/>
      <c r="I11" s="349"/>
    </row>
    <row r="12" spans="1:9" ht="15" customHeight="1">
      <c r="A12" s="439"/>
      <c r="B12" s="325" t="s">
        <v>422</v>
      </c>
      <c r="E12"/>
      <c r="I12" s="427"/>
    </row>
    <row r="13" spans="1:9" ht="15" customHeight="1">
      <c r="A13" s="439"/>
      <c r="B13" s="325" t="s">
        <v>423</v>
      </c>
      <c r="E13" s="321"/>
      <c r="I13" s="427"/>
    </row>
    <row r="14" spans="1:9" ht="15" customHeight="1">
      <c r="A14" s="439"/>
      <c r="B14" s="325" t="s">
        <v>233</v>
      </c>
      <c r="E14" s="321"/>
      <c r="I14" s="427"/>
    </row>
    <row r="15" spans="1:9" ht="9.75" customHeight="1" thickBot="1">
      <c r="A15" s="439"/>
      <c r="B15" s="325"/>
      <c r="E15" s="321"/>
      <c r="F15" s="451"/>
      <c r="G15" s="451"/>
      <c r="H15" s="451"/>
      <c r="I15" s="452"/>
    </row>
    <row r="16" spans="1:9" ht="21" customHeight="1">
      <c r="A16" s="476" t="s">
        <v>229</v>
      </c>
      <c r="B16" s="324" t="s">
        <v>419</v>
      </c>
      <c r="E16" s="613" t="s">
        <v>232</v>
      </c>
      <c r="F16" s="407"/>
      <c r="G16" s="346"/>
      <c r="H16" s="346"/>
      <c r="I16" s="346"/>
    </row>
    <row r="17" spans="1:9" ht="13.9" thickBot="1">
      <c r="A17" s="439"/>
      <c r="B17" s="325" t="s">
        <v>424</v>
      </c>
      <c r="E17" s="614"/>
      <c r="F17" s="408"/>
      <c r="G17" s="349"/>
      <c r="H17" s="349"/>
      <c r="I17" s="349"/>
    </row>
    <row r="18" spans="1:9" ht="15" customHeight="1">
      <c r="A18" s="439"/>
      <c r="B18" s="325" t="s">
        <v>422</v>
      </c>
      <c r="E18" s="321"/>
      <c r="F18" s="361"/>
      <c r="G18" s="361"/>
      <c r="H18" s="361"/>
      <c r="I18" s="345"/>
    </row>
    <row r="19" spans="1:9" ht="15" customHeight="1">
      <c r="A19" s="439"/>
      <c r="B19" s="325" t="s">
        <v>423</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229</v>
      </c>
      <c r="B22" s="324" t="s">
        <v>420</v>
      </c>
      <c r="E22" s="613" t="s">
        <v>232</v>
      </c>
      <c r="F22" s="407"/>
      <c r="G22" s="346"/>
      <c r="H22" s="346"/>
      <c r="I22" s="346"/>
    </row>
    <row r="23" spans="1:9" ht="13.9" thickBot="1">
      <c r="A23" s="439"/>
      <c r="B23" s="325" t="s">
        <v>242</v>
      </c>
      <c r="E23" s="614"/>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264</v>
      </c>
      <c r="I26" s="244"/>
    </row>
    <row r="27" spans="1:9" s="321" customFormat="1" ht="34.5" customHeight="1">
      <c r="A27" s="445"/>
      <c r="B27" s="618" t="s">
        <v>258</v>
      </c>
      <c r="C27" s="618"/>
      <c r="D27" s="618"/>
      <c r="E27" s="618"/>
      <c r="F27" s="424"/>
      <c r="G27" s="424"/>
      <c r="H27" s="424"/>
      <c r="I27" s="425"/>
    </row>
    <row r="28" spans="1:9" s="41" customFormat="1" ht="18" customHeight="1">
      <c r="A28" s="446"/>
      <c r="B28" s="426" t="s">
        <v>259</v>
      </c>
      <c r="C28" s="606" t="s">
        <v>260</v>
      </c>
      <c r="D28" s="607"/>
      <c r="E28" s="607"/>
      <c r="F28" s="607"/>
      <c r="G28" s="607"/>
      <c r="H28" s="607"/>
      <c r="I28" s="608"/>
    </row>
    <row r="29" spans="1:9" s="41" customFormat="1" ht="18" customHeight="1">
      <c r="A29" s="446"/>
      <c r="B29" s="426" t="s">
        <v>261</v>
      </c>
      <c r="C29" s="606" t="s">
        <v>260</v>
      </c>
      <c r="D29" s="607"/>
      <c r="E29" s="607"/>
      <c r="F29" s="607"/>
      <c r="G29" s="607"/>
      <c r="H29" s="607"/>
      <c r="I29" s="608"/>
    </row>
    <row r="30" spans="1:9" s="41" customFormat="1" ht="18" customHeight="1">
      <c r="A30" s="447" t="s">
        <v>105</v>
      </c>
      <c r="B30" s="327"/>
      <c r="C30" s="615" t="s">
        <v>253</v>
      </c>
      <c r="D30" s="616"/>
      <c r="E30" s="617"/>
      <c r="F30" s="434" t="s">
        <v>254</v>
      </c>
      <c r="G30" s="358"/>
      <c r="H30" s="358"/>
      <c r="I30" s="358"/>
    </row>
    <row r="31" spans="1:9" s="41" customFormat="1" ht="18" customHeight="1">
      <c r="A31" s="447" t="s">
        <v>154</v>
      </c>
      <c r="B31" s="327"/>
      <c r="C31" s="615" t="s">
        <v>255</v>
      </c>
      <c r="D31" s="616"/>
      <c r="E31" s="617"/>
      <c r="F31" s="434" t="s">
        <v>254</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265</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299</v>
      </c>
      <c r="B36" s="327"/>
      <c r="C36" s="435" t="s">
        <v>151</v>
      </c>
      <c r="D36" s="412" t="s">
        <v>236</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299</v>
      </c>
      <c r="B41" s="327"/>
      <c r="C41" s="435" t="s">
        <v>151</v>
      </c>
      <c r="D41" s="412" t="s">
        <v>236</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299</v>
      </c>
      <c r="B46" s="327"/>
      <c r="C46" s="435" t="s">
        <v>274</v>
      </c>
      <c r="D46" s="412" t="s">
        <v>236</v>
      </c>
      <c r="E46" s="359"/>
      <c r="F46" s="358"/>
      <c r="G46" s="472"/>
      <c r="H46" s="472"/>
      <c r="I46" s="472"/>
    </row>
    <row r="47" spans="1:9" ht="15">
      <c r="A47" s="446" t="s">
        <v>105</v>
      </c>
      <c r="B47" s="327"/>
      <c r="C47" s="435" t="s">
        <v>274</v>
      </c>
      <c r="D47" s="412" t="s">
        <v>153</v>
      </c>
      <c r="E47" s="359"/>
      <c r="F47" s="472"/>
      <c r="G47" s="358"/>
      <c r="H47" s="358"/>
      <c r="I47" s="358"/>
    </row>
    <row r="48" spans="1:9" ht="15">
      <c r="A48" s="446" t="s">
        <v>154</v>
      </c>
      <c r="B48" s="327"/>
      <c r="C48" s="435" t="s">
        <v>274</v>
      </c>
      <c r="D48" s="412" t="s">
        <v>156</v>
      </c>
      <c r="E48" s="359"/>
      <c r="F48" s="472"/>
      <c r="G48" s="358"/>
      <c r="H48" s="358"/>
      <c r="I48" s="358"/>
    </row>
    <row r="49" spans="1:9">
      <c r="A49" s="439"/>
      <c r="I49" s="427"/>
    </row>
    <row r="50" spans="1:9" ht="13.5">
      <c r="A50" s="439" t="s">
        <v>229</v>
      </c>
      <c r="B50" s="325" t="s">
        <v>161</v>
      </c>
      <c r="C50" s="325" t="s">
        <v>237</v>
      </c>
      <c r="I50" s="427"/>
    </row>
    <row r="51" spans="1:9" ht="13.5">
      <c r="A51" s="439" t="s">
        <v>229</v>
      </c>
      <c r="B51" s="325" t="s">
        <v>161</v>
      </c>
      <c r="C51" s="325" t="s">
        <v>237</v>
      </c>
      <c r="I51" s="427"/>
    </row>
    <row r="52" spans="1:9" ht="13.5">
      <c r="A52" s="439" t="s">
        <v>229</v>
      </c>
      <c r="B52" s="325" t="s">
        <v>162</v>
      </c>
      <c r="C52" s="325" t="s">
        <v>237</v>
      </c>
      <c r="I52" s="427"/>
    </row>
    <row r="53" spans="1:9">
      <c r="A53" s="439"/>
      <c r="I53" s="427"/>
    </row>
    <row r="54" spans="1:9" ht="34.5" customHeight="1">
      <c r="A54" s="609" t="s">
        <v>262</v>
      </c>
      <c r="B54" s="610"/>
      <c r="C54" s="610"/>
      <c r="D54" s="610"/>
      <c r="E54" s="610"/>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230</v>
      </c>
      <c r="B57" s="325"/>
      <c r="C57" s="325"/>
      <c r="D57" s="325"/>
      <c r="F57" s="350"/>
      <c r="G57" s="350"/>
      <c r="H57" s="350"/>
      <c r="I57" s="350"/>
    </row>
    <row r="58" spans="1:9" ht="37.700000000000003" customHeight="1">
      <c r="A58" s="448"/>
      <c r="B58" s="602" t="s">
        <v>301</v>
      </c>
      <c r="C58" s="603"/>
      <c r="D58" s="603"/>
      <c r="E58" s="603"/>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270</v>
      </c>
      <c r="F61" s="349"/>
      <c r="G61" s="349"/>
      <c r="H61" s="349"/>
      <c r="I61" s="349"/>
    </row>
    <row r="62" spans="1:9" ht="20.100000000000001" customHeight="1" thickBot="1">
      <c r="A62" s="361"/>
      <c r="B62" s="361"/>
      <c r="C62" s="361"/>
      <c r="D62" s="467"/>
      <c r="E62" s="345"/>
      <c r="F62" s="409" t="s">
        <v>240</v>
      </c>
      <c r="G62" s="409" t="s">
        <v>271</v>
      </c>
      <c r="H62" s="409" t="s">
        <v>205</v>
      </c>
      <c r="I62" s="409" t="s">
        <v>206</v>
      </c>
    </row>
    <row r="63" spans="1:9" ht="17.649999999999999">
      <c r="A63" s="406" t="s">
        <v>272</v>
      </c>
      <c r="G63" s="369"/>
    </row>
    <row r="64" spans="1:9" ht="24.75" customHeight="1">
      <c r="C64" s="457" t="s">
        <v>266</v>
      </c>
      <c r="D64" s="400"/>
      <c r="F64" s="457" t="s">
        <v>268</v>
      </c>
      <c r="G64" s="600"/>
      <c r="H64" s="600"/>
      <c r="I64" s="600"/>
    </row>
    <row r="65" spans="3:9" ht="24.75" customHeight="1">
      <c r="C65" s="457" t="s">
        <v>267</v>
      </c>
      <c r="D65" s="323"/>
      <c r="F65" s="457" t="s">
        <v>269</v>
      </c>
      <c r="G65" s="601"/>
      <c r="H65" s="601"/>
      <c r="I65" s="601"/>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0A03-1082-4122-B0C8-0067EFA4F9BA}">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2024 NB Provincials</v>
      </c>
    </row>
    <row r="2" spans="1:9" ht="17.649999999999999">
      <c r="A2" s="104" t="str">
        <f>Location</f>
        <v>Moncton, NB</v>
      </c>
    </row>
    <row r="3" spans="1:9" ht="17.649999999999999">
      <c r="A3" s="104" t="str">
        <f>Dates</f>
        <v>April 27-28, 2024</v>
      </c>
    </row>
    <row r="4" spans="1:9" ht="17.649999999999999">
      <c r="A4" s="104" t="str">
        <f>Level</f>
        <v>Provincial</v>
      </c>
    </row>
    <row r="5" spans="1:9" ht="17.649999999999999">
      <c r="A5" s="104" t="str">
        <f>Category</f>
        <v>BI 12-14</v>
      </c>
    </row>
    <row r="7" spans="1:9" ht="17.649999999999999">
      <c r="A7" s="102" t="s">
        <v>128</v>
      </c>
      <c r="B7" s="100"/>
      <c r="C7" s="100"/>
      <c r="D7" s="168"/>
      <c r="E7" s="169"/>
      <c r="F7" s="100"/>
    </row>
    <row r="10" spans="1:9" ht="30">
      <c r="A10" s="259" t="s">
        <v>129</v>
      </c>
      <c r="B10" s="260" t="s">
        <v>130</v>
      </c>
    </row>
    <row r="11" spans="1:9" ht="15.4" thickBot="1">
      <c r="A11" s="258"/>
      <c r="G11" s="389" t="s">
        <v>244</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DE96-570F-463B-B14C-9C4A7D320368}">
  <sheetPr codeName="Sheet37">
    <pageSetUpPr fitToPage="1"/>
  </sheetPr>
  <dimension ref="A1:L54"/>
  <sheetViews>
    <sheetView showGridLines="0" zoomScale="75" workbookViewId="0">
      <selection activeCell="C8" sqref="C8"/>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437</v>
      </c>
      <c r="G6" s="134"/>
    </row>
    <row r="7" spans="1:7" ht="18" customHeight="1">
      <c r="A7" s="278" t="str">
        <f>Category</f>
        <v>BI 12-14</v>
      </c>
      <c r="B7" s="21" t="str">
        <f>IF(A7="Jr. Women","Junior",IF(A7="Jr. Men","Junior","Senior"))</f>
        <v>Senior</v>
      </c>
      <c r="E7" s="149" t="s">
        <v>54</v>
      </c>
      <c r="F7" s="267" t="str">
        <f>VLOOKUP($F$6,Competitor_Info,2,FALSE)</f>
        <v>Meghan Richard LeBlanc</v>
      </c>
      <c r="G7" s="134"/>
    </row>
    <row r="8" spans="1:7" ht="17.649999999999999">
      <c r="A8" s="278" t="s">
        <v>110</v>
      </c>
      <c r="B8" s="283">
        <v>2.08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tr">
        <f>IF('Competition Info.'!C12 = "","",('Competition Info.'!C12))</f>
        <v>Brenda Cooper</v>
      </c>
      <c r="C15" s="642"/>
      <c r="D15" s="140"/>
      <c r="E15" s="372">
        <v>3.1</v>
      </c>
      <c r="F15" s="371">
        <v>3</v>
      </c>
      <c r="G15" s="285">
        <f>IF('Competition Info.'!C12 = "","",SUM(E15:F15))</f>
        <v>6.1</v>
      </c>
    </row>
    <row r="16" spans="1:7">
      <c r="A16" s="143" t="str">
        <f>IF('Competition Info.'!C13 = "","",('Competition Info.'!B13))</f>
        <v>Judge 2:</v>
      </c>
      <c r="B16" s="642" t="s">
        <v>442</v>
      </c>
      <c r="C16" s="642"/>
      <c r="D16" s="140"/>
      <c r="E16" s="372">
        <v>2.4</v>
      </c>
      <c r="F16" s="371">
        <v>2.2999999999999998</v>
      </c>
      <c r="G16" s="285">
        <f>IF('Competition Info.'!C13 = "","",SUM(E16:F16))</f>
        <v>4.6999999999999993</v>
      </c>
    </row>
    <row r="17" spans="1:12">
      <c r="A17" s="143" t="str">
        <f>IF('Competition Info.'!C14 = "","",('Competition Info.'!B14))</f>
        <v/>
      </c>
      <c r="B17" s="642" t="str">
        <f>IF('Competition Info.'!C14 = "","",('Competition Info.'!C14))</f>
        <v/>
      </c>
      <c r="C17" s="642"/>
      <c r="D17" s="140"/>
      <c r="E17" s="310"/>
      <c r="F17" s="295"/>
      <c r="G17" s="285" t="str">
        <f>IF('Competition Info.'!C14 = "","",SUM(E17:F17))</f>
        <v/>
      </c>
    </row>
    <row r="18" spans="1:12">
      <c r="A18" s="143" t="str">
        <f>IF('Competition Info.'!C15 = "","",('Competition Info.'!B15))</f>
        <v/>
      </c>
      <c r="B18" s="642" t="str">
        <f>IF('Competition Info.'!C15 = "","",('Competition Info.'!C15))</f>
        <v/>
      </c>
      <c r="C18" s="642"/>
      <c r="D18" s="140"/>
      <c r="E18" s="310"/>
      <c r="F18" s="295"/>
      <c r="G18" s="285" t="str">
        <f>IF('Competition Info.'!C15 = "","",SUM(E18:F18))</f>
        <v/>
      </c>
    </row>
    <row r="19" spans="1:12">
      <c r="A19" s="143" t="str">
        <f>IF('Competition Info.'!C16 = "","",('Competition Info.'!B16))</f>
        <v/>
      </c>
      <c r="B19" s="642" t="str">
        <f>IF('Competition Info.'!C16 = "","",('Competition Info.'!C16))</f>
        <v/>
      </c>
      <c r="C19" s="642"/>
      <c r="D19" s="140"/>
      <c r="E19" s="310"/>
      <c r="F19" s="295"/>
      <c r="G19" s="285" t="str">
        <f>IF('Competition Info.'!C16 = "","",SUM(E19:F19))</f>
        <v/>
      </c>
    </row>
    <row r="20" spans="1:12">
      <c r="A20" s="143" t="str">
        <f>IF('Competition Info.'!C17 = "","",('Competition Info.'!B17))</f>
        <v/>
      </c>
      <c r="B20" s="642" t="str">
        <f>IF('Competition Info.'!C17 = "","",('Competition Info.'!C17))</f>
        <v/>
      </c>
      <c r="C20" s="642"/>
      <c r="D20" s="140"/>
      <c r="E20" s="310"/>
      <c r="F20" s="295"/>
      <c r="G20" s="285" t="str">
        <f>IF('Competition Info.'!C17 = "","",SUM(E20:F20))</f>
        <v/>
      </c>
    </row>
    <row r="21" spans="1:12">
      <c r="A21" s="143" t="str">
        <f>IF('Competition Info.'!C18 = "","",('Competition Info.'!B18))</f>
        <v/>
      </c>
      <c r="B21" s="642" t="str">
        <f>IF('Competition Info.'!C18 = "","",('Competition Info.'!C18))</f>
        <v/>
      </c>
      <c r="C21" s="642"/>
      <c r="D21" s="140"/>
      <c r="E21" s="310"/>
      <c r="F21" s="295"/>
      <c r="G21" s="285" t="str">
        <f>IF('Competition Info.'!C18 = "","",SUM(E21:F21))</f>
        <v/>
      </c>
    </row>
    <row r="22" spans="1:12">
      <c r="A22" s="143" t="str">
        <f>IF('Competition Info.'!C19 = "","",('Competition Info.'!B19))</f>
        <v/>
      </c>
      <c r="B22" s="642" t="str">
        <f>IF('Competition Info.'!C19 = "","",('Competition Info.'!C19))</f>
        <v/>
      </c>
      <c r="C22" s="642"/>
      <c r="D22" s="140"/>
      <c r="E22" s="372"/>
      <c r="F22" s="371"/>
      <c r="G22" s="285" t="str">
        <f>IF('Competition Info.'!C19 = "","",SUM(E22:F22))</f>
        <v/>
      </c>
    </row>
    <row r="23" spans="1:12">
      <c r="A23" s="143" t="str">
        <f>IF('Competition Info.'!C20 = "","",('Competition Info.'!B20))</f>
        <v/>
      </c>
      <c r="B23" s="642" t="str">
        <f>IF('Competition Info.'!C20 = "","",('Competition Info.'!C20))</f>
        <v/>
      </c>
      <c r="C23" s="642"/>
      <c r="D23" s="140"/>
      <c r="E23" s="310"/>
      <c r="F23" s="295"/>
      <c r="G23" s="285" t="str">
        <f>IF('Competition Info.'!C20 = "","",SUM(E23:F23))</f>
        <v/>
      </c>
    </row>
    <row r="24" spans="1:12">
      <c r="A24" s="143" t="str">
        <f>IF('Competition Info.'!C21 = "","",('Competition Info.'!B21))</f>
        <v/>
      </c>
      <c r="B24" s="642" t="str">
        <f>IF('Competition Info.'!C21 = "","",('Competition Info.'!C21))</f>
        <v/>
      </c>
      <c r="C24" s="642"/>
      <c r="D24" s="140"/>
      <c r="E24" s="310"/>
      <c r="F24" s="295"/>
      <c r="G24" s="285" t="str">
        <f>IF('Competition Info.'!C21 = "","",SUM(E24:F24))</f>
        <v/>
      </c>
    </row>
    <row r="25" spans="1:12">
      <c r="A25" s="143" t="str">
        <f>IF('Competition Info.'!C22 = "","",('Competition Info.'!B22))</f>
        <v/>
      </c>
      <c r="B25" s="642" t="str">
        <f>IF('Competition Info.'!C22 = "","",('Competition Info.'!C22))</f>
        <v/>
      </c>
      <c r="C25" s="642"/>
      <c r="D25" s="140"/>
      <c r="E25" s="310"/>
      <c r="F25" s="295"/>
      <c r="G25" s="285" t="str">
        <f>IF('Competition Info.'!C22 = "","",SUM(E25:F25))</f>
        <v/>
      </c>
    </row>
    <row r="26" spans="1:12">
      <c r="A26" s="143" t="str">
        <f>IF('Competition Info.'!C23 = "","",('Competition Info.'!B23))</f>
        <v/>
      </c>
      <c r="B26" s="642" t="str">
        <f>IF('Competition Info.'!C23 = "","",('Competition Info.'!C23))</f>
        <v/>
      </c>
      <c r="C26" s="642"/>
      <c r="D26" s="140"/>
      <c r="E26" s="310"/>
      <c r="F26" s="295"/>
      <c r="G26" s="285" t="str">
        <f>IF('Competition Info.'!C23 = "","",SUM(E26:F26))</f>
        <v/>
      </c>
    </row>
    <row r="27" spans="1:12">
      <c r="A27" s="143" t="str">
        <f>IF('Competition Info.'!C24 = "","",('Competition Info.'!B24))</f>
        <v/>
      </c>
      <c r="B27" s="642" t="str">
        <f>IF('Competition Info.'!C24 = "","",('Competition Info.'!C24))</f>
        <v/>
      </c>
      <c r="C27" s="642"/>
      <c r="D27" s="140"/>
      <c r="E27" s="310"/>
      <c r="F27" s="295"/>
      <c r="G27" s="285" t="str">
        <f>IF('Competition Info.'!C24 = "","",SUM(E27:F27))</f>
        <v/>
      </c>
    </row>
    <row r="28" spans="1:12">
      <c r="A28" s="143" t="str">
        <f>IF('Competition Info.'!C25 = "","",('Competition Info.'!B25))</f>
        <v/>
      </c>
      <c r="B28" s="642" t="str">
        <f>IF('Competition Info.'!C25 = "","",('Competition Info.'!C25))</f>
        <v/>
      </c>
      <c r="C28" s="642"/>
      <c r="D28" s="140"/>
      <c r="E28" s="310"/>
      <c r="F28" s="295"/>
      <c r="G28" s="285" t="str">
        <f>IF('Competition Info.'!C25 = "","",SUM(E28:F28))</f>
        <v/>
      </c>
    </row>
    <row r="29" spans="1:12">
      <c r="A29" s="143" t="str">
        <f>IF('Competition Info.'!C26 = "","",('Competition Info.'!B26))</f>
        <v/>
      </c>
      <c r="B29" s="642" t="str">
        <f>IF('Competition Info.'!C26 = "","",('Competition Info.'!C26))</f>
        <v/>
      </c>
      <c r="C29" s="642"/>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5.5</v>
      </c>
      <c r="F31" s="414">
        <f>SUM(F15:F29)</f>
        <v>5.3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5.5</v>
      </c>
      <c r="F34" s="414">
        <f>SUM(F31-F32-F33)</f>
        <v>5.3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10.8</v>
      </c>
      <c r="F37" s="133"/>
      <c r="G37" s="134"/>
    </row>
    <row r="38" spans="1:12">
      <c r="A38" s="132"/>
      <c r="B38" s="146"/>
      <c r="C38" s="5" t="s">
        <v>95</v>
      </c>
      <c r="E38" s="148">
        <f>IF(COUNTA(E15:E29)&gt;4,ROUND(E37/(COUNTA(E15:E29)-2),4),ROUND(E37/(COUNTA(E15:E29)),4))</f>
        <v>5.4</v>
      </c>
      <c r="F38" s="133"/>
      <c r="G38" s="134"/>
    </row>
    <row r="39" spans="1:12" ht="8.1" customHeight="1" thickBot="1">
      <c r="A39" s="275"/>
      <c r="B39" s="151"/>
      <c r="C39" s="151"/>
      <c r="D39" s="151"/>
      <c r="E39" s="276"/>
      <c r="F39" s="276"/>
      <c r="G39" s="152"/>
    </row>
    <row r="40" spans="1:12" ht="17.25">
      <c r="A40" s="153"/>
      <c r="B40" s="146"/>
      <c r="C40" s="5" t="s">
        <v>117</v>
      </c>
      <c r="E40" s="148">
        <f>ROUND(SUM(E38)*3.75,4)</f>
        <v>20.25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279">
        <f>SUM(E40-E41-E42-E43)</f>
        <v>18.75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10.9063</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18.75</v>
      </c>
      <c r="G50" s="134"/>
    </row>
    <row r="51" spans="1:7" ht="18" customHeight="1" thickBot="1">
      <c r="A51" s="153"/>
      <c r="B51" s="146" t="s">
        <v>135</v>
      </c>
      <c r="E51" s="148">
        <f>SUM(E47+E50)</f>
        <v>29.656300000000002</v>
      </c>
      <c r="G51" s="134"/>
    </row>
    <row r="52" spans="1:7" ht="9.75" customHeight="1">
      <c r="A52" s="269"/>
      <c r="B52" s="270"/>
      <c r="C52" s="284"/>
      <c r="D52" s="284"/>
      <c r="E52" s="271"/>
      <c r="F52" s="271"/>
      <c r="G52" s="272"/>
    </row>
    <row r="53" spans="1:7" ht="15.75" customHeight="1">
      <c r="A53" s="278" t="s">
        <v>137</v>
      </c>
      <c r="C53" s="39"/>
      <c r="D53" s="39"/>
      <c r="E53" s="279">
        <f>SUM(E51)</f>
        <v>29.656300000000002</v>
      </c>
      <c r="F53" s="133"/>
      <c r="G53" s="134"/>
    </row>
    <row r="54" spans="1:7" ht="9.75" customHeight="1" thickBot="1">
      <c r="A54" s="275"/>
      <c r="B54" s="151"/>
      <c r="C54" s="151"/>
      <c r="D54" s="151"/>
      <c r="E54" s="276"/>
      <c r="F54" s="276"/>
      <c r="G54"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12" priority="1" stopIfTrue="1" operator="greaterThan">
      <formula>0</formula>
    </cfRule>
  </conditionalFormatting>
  <conditionalFormatting sqref="E42">
    <cfRule type="cellIs" dxfId="11" priority="2" stopIfTrue="1" operator="notEqual">
      <formula>0</formula>
    </cfRule>
  </conditionalFormatting>
  <conditionalFormatting sqref="B8">
    <cfRule type="cellIs" dxfId="10" priority="3" stopIfTrue="1" operator="equal">
      <formula>0</formula>
    </cfRule>
  </conditionalFormatting>
  <conditionalFormatting sqref="B42">
    <cfRule type="expression" dxfId="9"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1F24-2E69-4DAF-924C-E9D8857F4952}">
  <sheetPr codeName="Sheet36">
    <pageSetUpPr fitToPage="1"/>
  </sheetPr>
  <dimension ref="A1:L54"/>
  <sheetViews>
    <sheetView showGridLines="0" zoomScale="75" workbookViewId="0">
      <selection activeCell="G16" sqref="G16"/>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436</v>
      </c>
      <c r="G6" s="134"/>
    </row>
    <row r="7" spans="1:7" ht="18" customHeight="1">
      <c r="A7" s="278" t="str">
        <f>Category</f>
        <v>BI 12-14</v>
      </c>
      <c r="B7" s="21" t="str">
        <f>IF(A7="Jr. Women","Junior",IF(A7="Jr. Men","Junior","Senior"))</f>
        <v>Senior</v>
      </c>
      <c r="E7" s="149" t="s">
        <v>54</v>
      </c>
      <c r="F7" s="267" t="str">
        <f>VLOOKUP($F$6,Competitor_Info,2,FALSE)</f>
        <v>Mia-Belle Gould</v>
      </c>
      <c r="G7" s="134"/>
    </row>
    <row r="8" spans="1:7" ht="17.649999999999999">
      <c r="A8" s="278" t="s">
        <v>110</v>
      </c>
      <c r="B8" s="283">
        <v>1.59</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tr">
        <f>IF('Competition Info.'!C12 = "","",('Competition Info.'!C12))</f>
        <v>Brenda Cooper</v>
      </c>
      <c r="C15" s="642"/>
      <c r="D15" s="140"/>
      <c r="E15" s="372">
        <v>3.6</v>
      </c>
      <c r="F15" s="371">
        <v>3.5</v>
      </c>
      <c r="G15" s="285">
        <f>IF('Competition Info.'!C12 = "","",SUM(E15:F15))</f>
        <v>7.1</v>
      </c>
    </row>
    <row r="16" spans="1:7">
      <c r="A16" s="143" t="str">
        <f>IF('Competition Info.'!C13 = "","",('Competition Info.'!B13))</f>
        <v>Judge 2:</v>
      </c>
      <c r="B16" s="642" t="s">
        <v>442</v>
      </c>
      <c r="C16" s="642"/>
      <c r="D16" s="140"/>
      <c r="E16" s="372">
        <v>3.1</v>
      </c>
      <c r="F16" s="371">
        <v>3</v>
      </c>
      <c r="G16" s="285">
        <f>IF('Competition Info.'!C13 = "","",SUM(E16:F16))</f>
        <v>6.1</v>
      </c>
    </row>
    <row r="17" spans="1:12">
      <c r="A17" s="143" t="str">
        <f>IF('Competition Info.'!C14 = "","",('Competition Info.'!B14))</f>
        <v/>
      </c>
      <c r="B17" s="642" t="str">
        <f>IF('Competition Info.'!C14 = "","",('Competition Info.'!C14))</f>
        <v/>
      </c>
      <c r="C17" s="642"/>
      <c r="D17" s="140"/>
      <c r="E17" s="310"/>
      <c r="F17" s="295"/>
      <c r="G17" s="285" t="str">
        <f>IF('Competition Info.'!C14 = "","",SUM(E17:F17))</f>
        <v/>
      </c>
    </row>
    <row r="18" spans="1:12">
      <c r="A18" s="143" t="str">
        <f>IF('Competition Info.'!C15 = "","",('Competition Info.'!B15))</f>
        <v/>
      </c>
      <c r="B18" s="642" t="str">
        <f>IF('Competition Info.'!C15 = "","",('Competition Info.'!C15))</f>
        <v/>
      </c>
      <c r="C18" s="642"/>
      <c r="D18" s="140"/>
      <c r="E18" s="310"/>
      <c r="F18" s="295"/>
      <c r="G18" s="285" t="str">
        <f>IF('Competition Info.'!C15 = "","",SUM(E18:F18))</f>
        <v/>
      </c>
    </row>
    <row r="19" spans="1:12">
      <c r="A19" s="143" t="str">
        <f>IF('Competition Info.'!C16 = "","",('Competition Info.'!B16))</f>
        <v/>
      </c>
      <c r="B19" s="642" t="str">
        <f>IF('Competition Info.'!C16 = "","",('Competition Info.'!C16))</f>
        <v/>
      </c>
      <c r="C19" s="642"/>
      <c r="D19" s="140"/>
      <c r="E19" s="310"/>
      <c r="F19" s="295"/>
      <c r="G19" s="285" t="str">
        <f>IF('Competition Info.'!C16 = "","",SUM(E19:F19))</f>
        <v/>
      </c>
    </row>
    <row r="20" spans="1:12">
      <c r="A20" s="143" t="str">
        <f>IF('Competition Info.'!C17 = "","",('Competition Info.'!B17))</f>
        <v/>
      </c>
      <c r="B20" s="642" t="str">
        <f>IF('Competition Info.'!C17 = "","",('Competition Info.'!C17))</f>
        <v/>
      </c>
      <c r="C20" s="642"/>
      <c r="D20" s="140"/>
      <c r="E20" s="310"/>
      <c r="F20" s="295"/>
      <c r="G20" s="285" t="str">
        <f>IF('Competition Info.'!C17 = "","",SUM(E20:F20))</f>
        <v/>
      </c>
    </row>
    <row r="21" spans="1:12">
      <c r="A21" s="143" t="str">
        <f>IF('Competition Info.'!C18 = "","",('Competition Info.'!B18))</f>
        <v/>
      </c>
      <c r="B21" s="642" t="str">
        <f>IF('Competition Info.'!C18 = "","",('Competition Info.'!C18))</f>
        <v/>
      </c>
      <c r="C21" s="642"/>
      <c r="D21" s="140"/>
      <c r="E21" s="310"/>
      <c r="F21" s="295"/>
      <c r="G21" s="285" t="str">
        <f>IF('Competition Info.'!C18 = "","",SUM(E21:F21))</f>
        <v/>
      </c>
    </row>
    <row r="22" spans="1:12">
      <c r="A22" s="143" t="str">
        <f>IF('Competition Info.'!C19 = "","",('Competition Info.'!B19))</f>
        <v/>
      </c>
      <c r="B22" s="642" t="str">
        <f>IF('Competition Info.'!C19 = "","",('Competition Info.'!C19))</f>
        <v/>
      </c>
      <c r="C22" s="642"/>
      <c r="D22" s="140"/>
      <c r="E22" s="372"/>
      <c r="F22" s="371"/>
      <c r="G22" s="285" t="str">
        <f>IF('Competition Info.'!C19 = "","",SUM(E22:F22))</f>
        <v/>
      </c>
    </row>
    <row r="23" spans="1:12">
      <c r="A23" s="143" t="str">
        <f>IF('Competition Info.'!C20 = "","",('Competition Info.'!B20))</f>
        <v/>
      </c>
      <c r="B23" s="642" t="str">
        <f>IF('Competition Info.'!C20 = "","",('Competition Info.'!C20))</f>
        <v/>
      </c>
      <c r="C23" s="642"/>
      <c r="D23" s="140"/>
      <c r="E23" s="310"/>
      <c r="F23" s="295"/>
      <c r="G23" s="285" t="str">
        <f>IF('Competition Info.'!C20 = "","",SUM(E23:F23))</f>
        <v/>
      </c>
    </row>
    <row r="24" spans="1:12">
      <c r="A24" s="143" t="str">
        <f>IF('Competition Info.'!C21 = "","",('Competition Info.'!B21))</f>
        <v/>
      </c>
      <c r="B24" s="642" t="str">
        <f>IF('Competition Info.'!C21 = "","",('Competition Info.'!C21))</f>
        <v/>
      </c>
      <c r="C24" s="642"/>
      <c r="D24" s="140"/>
      <c r="E24" s="310"/>
      <c r="F24" s="295"/>
      <c r="G24" s="285" t="str">
        <f>IF('Competition Info.'!C21 = "","",SUM(E24:F24))</f>
        <v/>
      </c>
    </row>
    <row r="25" spans="1:12">
      <c r="A25" s="143" t="str">
        <f>IF('Competition Info.'!C22 = "","",('Competition Info.'!B22))</f>
        <v/>
      </c>
      <c r="B25" s="642" t="str">
        <f>IF('Competition Info.'!C22 = "","",('Competition Info.'!C22))</f>
        <v/>
      </c>
      <c r="C25" s="642"/>
      <c r="D25" s="140"/>
      <c r="E25" s="310"/>
      <c r="F25" s="295"/>
      <c r="G25" s="285" t="str">
        <f>IF('Competition Info.'!C22 = "","",SUM(E25:F25))</f>
        <v/>
      </c>
    </row>
    <row r="26" spans="1:12">
      <c r="A26" s="143" t="str">
        <f>IF('Competition Info.'!C23 = "","",('Competition Info.'!B23))</f>
        <v/>
      </c>
      <c r="B26" s="642" t="str">
        <f>IF('Competition Info.'!C23 = "","",('Competition Info.'!C23))</f>
        <v/>
      </c>
      <c r="C26" s="642"/>
      <c r="D26" s="140"/>
      <c r="E26" s="310"/>
      <c r="F26" s="295"/>
      <c r="G26" s="285" t="str">
        <f>IF('Competition Info.'!C23 = "","",SUM(E26:F26))</f>
        <v/>
      </c>
    </row>
    <row r="27" spans="1:12">
      <c r="A27" s="143" t="str">
        <f>IF('Competition Info.'!C24 = "","",('Competition Info.'!B24))</f>
        <v/>
      </c>
      <c r="B27" s="642" t="str">
        <f>IF('Competition Info.'!C24 = "","",('Competition Info.'!C24))</f>
        <v/>
      </c>
      <c r="C27" s="642"/>
      <c r="D27" s="140"/>
      <c r="E27" s="310"/>
      <c r="F27" s="295"/>
      <c r="G27" s="285" t="str">
        <f>IF('Competition Info.'!C24 = "","",SUM(E27:F27))</f>
        <v/>
      </c>
    </row>
    <row r="28" spans="1:12">
      <c r="A28" s="143" t="str">
        <f>IF('Competition Info.'!C25 = "","",('Competition Info.'!B25))</f>
        <v/>
      </c>
      <c r="B28" s="642" t="str">
        <f>IF('Competition Info.'!C25 = "","",('Competition Info.'!C25))</f>
        <v/>
      </c>
      <c r="C28" s="642"/>
      <c r="D28" s="140"/>
      <c r="E28" s="310"/>
      <c r="F28" s="295"/>
      <c r="G28" s="285" t="str">
        <f>IF('Competition Info.'!C25 = "","",SUM(E28:F28))</f>
        <v/>
      </c>
    </row>
    <row r="29" spans="1:12">
      <c r="A29" s="143" t="str">
        <f>IF('Competition Info.'!C26 = "","",('Competition Info.'!B26))</f>
        <v/>
      </c>
      <c r="B29" s="642" t="str">
        <f>IF('Competition Info.'!C26 = "","",('Competition Info.'!C26))</f>
        <v/>
      </c>
      <c r="C29" s="642"/>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6.7</v>
      </c>
      <c r="F31" s="414">
        <f>SUM(F15:F29)</f>
        <v>6.5</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6.7</v>
      </c>
      <c r="F34" s="414">
        <f>SUM(F31-F32-F33)</f>
        <v>6.5</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13.2</v>
      </c>
      <c r="F37" s="133"/>
      <c r="G37" s="134"/>
    </row>
    <row r="38" spans="1:12">
      <c r="A38" s="132"/>
      <c r="B38" s="146"/>
      <c r="C38" s="5" t="s">
        <v>95</v>
      </c>
      <c r="E38" s="148">
        <f>IF(COUNTA(E15:E29)&gt;4,ROUND(E37/(COUNTA(E15:E29)-2),4),ROUND(E37/(COUNTA(E15:E29)),4))</f>
        <v>6.6</v>
      </c>
      <c r="F38" s="133"/>
      <c r="G38" s="134"/>
    </row>
    <row r="39" spans="1:12" ht="8.1" customHeight="1" thickBot="1">
      <c r="A39" s="275"/>
      <c r="B39" s="151"/>
      <c r="C39" s="151"/>
      <c r="D39" s="151"/>
      <c r="E39" s="276"/>
      <c r="F39" s="276"/>
      <c r="G39" s="152"/>
    </row>
    <row r="40" spans="1:12" ht="17.25">
      <c r="A40" s="153"/>
      <c r="B40" s="146"/>
      <c r="C40" s="5" t="s">
        <v>117</v>
      </c>
      <c r="E40" s="148">
        <f>ROUND(SUM(E38)*3.75,4)</f>
        <v>24.75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279">
        <f>SUM(E40-E41-E42-E43)</f>
        <v>23.25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10.0625</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23.25</v>
      </c>
      <c r="G50" s="134"/>
    </row>
    <row r="51" spans="1:7" ht="18" customHeight="1" thickBot="1">
      <c r="A51" s="153"/>
      <c r="B51" s="146" t="s">
        <v>135</v>
      </c>
      <c r="E51" s="148">
        <f>SUM(E47+E50)</f>
        <v>33.3125</v>
      </c>
      <c r="G51" s="134"/>
    </row>
    <row r="52" spans="1:7" ht="9.75" customHeight="1">
      <c r="A52" s="269"/>
      <c r="B52" s="270"/>
      <c r="C52" s="284"/>
      <c r="D52" s="284"/>
      <c r="E52" s="271"/>
      <c r="F52" s="271"/>
      <c r="G52" s="272"/>
    </row>
    <row r="53" spans="1:7" ht="15.75" customHeight="1">
      <c r="A53" s="278" t="s">
        <v>137</v>
      </c>
      <c r="C53" s="39"/>
      <c r="D53" s="39"/>
      <c r="E53" s="279">
        <f>SUM(E51)</f>
        <v>33.3125</v>
      </c>
      <c r="F53" s="133"/>
      <c r="G53" s="134"/>
    </row>
    <row r="54" spans="1:7" ht="9.75" customHeight="1" thickBot="1">
      <c r="A54" s="275"/>
      <c r="B54" s="151"/>
      <c r="C54" s="151"/>
      <c r="D54" s="151"/>
      <c r="E54" s="276"/>
      <c r="F54" s="276"/>
      <c r="G54"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8" priority="1" stopIfTrue="1" operator="greaterThan">
      <formula>0</formula>
    </cfRule>
  </conditionalFormatting>
  <conditionalFormatting sqref="E42">
    <cfRule type="cellIs" dxfId="7" priority="2" stopIfTrue="1" operator="notEqual">
      <formula>0</formula>
    </cfRule>
  </conditionalFormatting>
  <conditionalFormatting sqref="B8">
    <cfRule type="cellIs" dxfId="6" priority="3" stopIfTrue="1" operator="equal">
      <formula>0</formula>
    </cfRule>
  </conditionalFormatting>
  <conditionalFormatting sqref="B42">
    <cfRule type="expression" dxfId="5"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2EAAF-882D-4496-972E-A648B671A048}">
  <sheetPr codeName="Sheet38"/>
  <dimension ref="A1:I17"/>
  <sheetViews>
    <sheetView showGridLines="0" zoomScale="75" zoomScaleNormal="75" workbookViewId="0">
      <selection activeCell="A8" sqref="A8"/>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2024 NB Provincials</v>
      </c>
      <c r="F1" s="303"/>
      <c r="G1" s="303"/>
      <c r="H1" s="155"/>
    </row>
    <row r="2" spans="1:9" ht="15" customHeight="1">
      <c r="A2" s="154" t="str">
        <f>Location</f>
        <v>Moncton, NB</v>
      </c>
      <c r="F2" s="303"/>
      <c r="G2" s="303"/>
      <c r="H2" s="155"/>
    </row>
    <row r="3" spans="1:9" ht="15" customHeight="1">
      <c r="A3" s="154" t="str">
        <f>Dates</f>
        <v>April 27-28, 2024</v>
      </c>
      <c r="F3" s="303"/>
      <c r="G3" s="303"/>
      <c r="H3" s="155"/>
    </row>
    <row r="4" spans="1:9" ht="15" customHeight="1">
      <c r="A4" s="154" t="str">
        <f>Level</f>
        <v>Provincial</v>
      </c>
      <c r="F4" s="303"/>
      <c r="G4" s="303"/>
      <c r="H4" s="155"/>
    </row>
    <row r="5" spans="1:9" ht="20.25" customHeight="1">
      <c r="A5" s="154" t="str">
        <f>Category</f>
        <v>BI 12-14</v>
      </c>
      <c r="E5" s="500"/>
      <c r="F5" s="303"/>
      <c r="G5" s="303"/>
      <c r="H5" s="155"/>
    </row>
    <row r="6" spans="1:9" ht="20.65">
      <c r="A6" s="311" t="s">
        <v>444</v>
      </c>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597" t="s">
        <v>437</v>
      </c>
      <c r="B9" s="598" t="s">
        <v>439</v>
      </c>
      <c r="C9" s="403">
        <v>0</v>
      </c>
      <c r="D9" s="403">
        <v>1.5</v>
      </c>
      <c r="E9" s="403">
        <v>0</v>
      </c>
      <c r="F9" s="301"/>
      <c r="G9" s="301"/>
      <c r="H9" s="206"/>
      <c r="I9" s="299"/>
    </row>
    <row r="10" spans="1:9" ht="15" customHeight="1">
      <c r="A10" s="597"/>
      <c r="B10" s="410" t="s">
        <v>429</v>
      </c>
      <c r="C10" s="403"/>
      <c r="D10" s="403"/>
      <c r="E10" s="403"/>
      <c r="F10" s="301">
        <v>3.1</v>
      </c>
      <c r="G10" s="301">
        <v>3</v>
      </c>
      <c r="H10" s="206">
        <v>6.1</v>
      </c>
      <c r="I10" s="299"/>
    </row>
    <row r="11" spans="1:9" ht="15" customHeight="1">
      <c r="A11" s="597"/>
      <c r="B11" s="410" t="s">
        <v>442</v>
      </c>
      <c r="C11" s="403"/>
      <c r="D11" s="403"/>
      <c r="E11" s="403"/>
      <c r="F11" s="301">
        <v>2.4</v>
      </c>
      <c r="G11" s="301">
        <v>2.2999999999999998</v>
      </c>
      <c r="H11" s="206">
        <v>4.6999999999999993</v>
      </c>
      <c r="I11" s="299"/>
    </row>
    <row r="12" spans="1:9" ht="15" customHeight="1">
      <c r="A12" s="597"/>
      <c r="B12" s="410"/>
      <c r="C12" s="403"/>
      <c r="D12" s="403"/>
      <c r="E12" s="403"/>
      <c r="F12" s="301"/>
      <c r="G12" s="301"/>
      <c r="H12" s="206"/>
      <c r="I12" s="299"/>
    </row>
    <row r="13" spans="1:9" ht="15" customHeight="1">
      <c r="A13" s="597" t="s">
        <v>436</v>
      </c>
      <c r="B13" s="598" t="s">
        <v>438</v>
      </c>
      <c r="C13" s="403">
        <v>0</v>
      </c>
      <c r="D13" s="403">
        <v>1.5</v>
      </c>
      <c r="E13" s="403">
        <v>0</v>
      </c>
      <c r="F13" s="301"/>
      <c r="G13" s="301"/>
      <c r="H13" s="206"/>
      <c r="I13" s="299"/>
    </row>
    <row r="14" spans="1:9" ht="15" customHeight="1">
      <c r="A14" s="597"/>
      <c r="B14" s="410" t="s">
        <v>429</v>
      </c>
      <c r="C14" s="403"/>
      <c r="D14" s="403"/>
      <c r="E14" s="403"/>
      <c r="F14" s="301">
        <v>3.6</v>
      </c>
      <c r="G14" s="301">
        <v>3.5</v>
      </c>
      <c r="H14" s="206">
        <v>7.1</v>
      </c>
      <c r="I14" s="299"/>
    </row>
    <row r="15" spans="1:9" ht="15" customHeight="1">
      <c r="A15" s="597"/>
      <c r="B15" s="410" t="s">
        <v>442</v>
      </c>
      <c r="C15" s="403"/>
      <c r="D15" s="403"/>
      <c r="E15" s="403"/>
      <c r="F15" s="301">
        <v>3.1</v>
      </c>
      <c r="G15" s="301">
        <v>3</v>
      </c>
      <c r="H15" s="206">
        <v>6.1</v>
      </c>
      <c r="I15" s="299"/>
    </row>
    <row r="16" spans="1:9" ht="15" customHeight="1">
      <c r="A16" s="597"/>
      <c r="B16" s="410"/>
      <c r="C16" s="403"/>
      <c r="D16" s="403"/>
      <c r="E16" s="403"/>
      <c r="F16" s="301"/>
      <c r="G16" s="301"/>
      <c r="H16" s="206"/>
      <c r="I16" s="299"/>
    </row>
    <row r="17" spans="1:9">
      <c r="A17" s="499"/>
      <c r="B17" s="410"/>
      <c r="C17" s="403"/>
      <c r="D17" s="403"/>
      <c r="E17" s="403"/>
      <c r="F17" s="301"/>
      <c r="G17" s="301"/>
      <c r="H17" s="206"/>
      <c r="I17" s="299"/>
    </row>
  </sheetData>
  <sheetProtection sheet="1" objects="1" scenarios="1"/>
  <conditionalFormatting sqref="C9:E17">
    <cfRule type="cellIs" dxfId="4" priority="1" stopIfTrue="1" operator="greaterThan">
      <formula>0</formula>
    </cfRule>
  </conditionalFormatting>
  <printOptions gridLinesSet="0"/>
  <pageMargins left="0.25" right="0.25" top="0.5" bottom="0.75" header="0" footer="0.25"/>
  <pageSetup scale="80" fitToHeight="0" orientation="portrait" horizontalDpi="4294967292" verticalDpi="4294967292" r:id="rId1"/>
  <headerFooter alignWithMargins="0">
    <oddFooter>&amp;L&amp;"Arial,Regular"&amp;A&amp;C&amp;"Arial,Regular"Page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A13C-8B56-4F90-9BDB-0E5B518734E1}">
  <sheetPr codeName="Sheet39">
    <pageSetUpPr fitToPage="1"/>
  </sheetPr>
  <dimension ref="A1:K209"/>
  <sheetViews>
    <sheetView showGridLines="0" tabSelected="1" zoomScale="75" workbookViewId="0">
      <selection activeCell="U33" sqref="U33"/>
    </sheetView>
  </sheetViews>
  <sheetFormatPr defaultRowHeight="15"/>
  <cols>
    <col min="1" max="1" width="5.625" style="196" customWidth="1"/>
    <col min="2" max="2" width="8.625" style="101" customWidth="1"/>
    <col min="3" max="3" width="23.625" style="101" customWidth="1"/>
    <col min="4" max="4" width="9.625" style="166" customWidth="1"/>
    <col min="5" max="5" width="14.625" style="596" customWidth="1"/>
    <col min="6" max="6" width="14.625" style="596" hidden="1" customWidth="1"/>
    <col min="7" max="8" width="14.625" style="596" customWidth="1"/>
    <col min="9" max="9" width="14.625" style="596" hidden="1" customWidth="1"/>
    <col min="10" max="11" width="14.625" style="596" customWidth="1"/>
    <col min="12" max="16384" width="9" style="101"/>
  </cols>
  <sheetData>
    <row r="1" spans="1:11" ht="17.649999999999999">
      <c r="A1" s="589" t="str">
        <f>Competition</f>
        <v>2024 NB Provincials</v>
      </c>
      <c r="D1" s="583">
        <f>COUNTA(E10:E70)</f>
        <v>2</v>
      </c>
    </row>
    <row r="2" spans="1:11" ht="17.649999999999999">
      <c r="A2" s="589" t="str">
        <f>Location</f>
        <v>Moncton, NB</v>
      </c>
    </row>
    <row r="3" spans="1:11" ht="17.649999999999999">
      <c r="A3" s="589" t="str">
        <f>Dates</f>
        <v>April 27-28, 2024</v>
      </c>
    </row>
    <row r="4" spans="1:11" ht="17.649999999999999">
      <c r="A4" s="589" t="str">
        <f>Level</f>
        <v>Provincial</v>
      </c>
    </row>
    <row r="5" spans="1:11" ht="17.649999999999999">
      <c r="A5" s="589" t="str">
        <f>Category</f>
        <v>BI 12-14</v>
      </c>
    </row>
    <row r="7" spans="1:11" ht="20.65">
      <c r="A7" s="590" t="s">
        <v>417</v>
      </c>
      <c r="B7" s="100"/>
      <c r="C7" s="100"/>
      <c r="D7" s="168"/>
    </row>
    <row r="9" spans="1:11" ht="30.4" thickBot="1">
      <c r="A9" s="599" t="s">
        <v>102</v>
      </c>
      <c r="B9" s="261" t="s">
        <v>43</v>
      </c>
      <c r="C9" s="262" t="s">
        <v>44</v>
      </c>
      <c r="D9" s="263" t="s">
        <v>101</v>
      </c>
      <c r="E9" s="264" t="s">
        <v>131</v>
      </c>
      <c r="F9" s="264" t="s">
        <v>132</v>
      </c>
      <c r="G9" s="264" t="s">
        <v>414</v>
      </c>
      <c r="H9" s="264" t="s">
        <v>277</v>
      </c>
      <c r="I9" s="264" t="s">
        <v>279</v>
      </c>
      <c r="J9" s="264" t="s">
        <v>415</v>
      </c>
      <c r="K9" s="264" t="s">
        <v>106</v>
      </c>
    </row>
    <row r="10" spans="1:11">
      <c r="A10" s="174">
        <v>1</v>
      </c>
      <c r="B10" s="101" t="s">
        <v>436</v>
      </c>
      <c r="C10" s="101" t="s">
        <v>438</v>
      </c>
      <c r="D10" s="166" t="s">
        <v>433</v>
      </c>
      <c r="E10" s="596">
        <v>10.0625</v>
      </c>
      <c r="F10" s="596">
        <v>0</v>
      </c>
      <c r="G10" s="596">
        <v>24.75</v>
      </c>
      <c r="H10" s="596">
        <v>1.5</v>
      </c>
      <c r="J10" s="596">
        <v>23.25</v>
      </c>
      <c r="K10" s="596">
        <v>33.3125</v>
      </c>
    </row>
    <row r="11" spans="1:11">
      <c r="A11" s="174">
        <v>2</v>
      </c>
      <c r="B11" s="101" t="s">
        <v>437</v>
      </c>
      <c r="C11" s="101" t="s">
        <v>439</v>
      </c>
      <c r="D11" s="166" t="s">
        <v>433</v>
      </c>
      <c r="E11" s="596">
        <v>10.9063</v>
      </c>
      <c r="F11" s="596">
        <v>0</v>
      </c>
      <c r="G11" s="596">
        <v>20.25</v>
      </c>
      <c r="H11" s="596">
        <v>1.5</v>
      </c>
      <c r="J11" s="596">
        <v>18.75</v>
      </c>
      <c r="K11" s="596">
        <v>29.656300000000002</v>
      </c>
    </row>
    <row r="12" spans="1:11">
      <c r="A12" s="174"/>
    </row>
    <row r="13" spans="1:11">
      <c r="A13" s="174"/>
    </row>
    <row r="14" spans="1:11">
      <c r="A14" s="174"/>
    </row>
    <row r="15" spans="1:11">
      <c r="A15" s="174"/>
    </row>
    <row r="16" spans="1:11">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10:K11">
    <sortCondition descending="1" ref="K10"/>
    <sortCondition descending="1" ref="I10"/>
    <sortCondition descending="1" ref="F10"/>
  </sortState>
  <pageMargins left="0.25" right="0.25" top="0.5" bottom="0.75" header="0" footer="0.5"/>
  <pageSetup fitToHeight="5" orientation="landscape" horizontalDpi="300" verticalDpi="300" r:id="rId1"/>
  <headerFooter alignWithMargins="0">
    <oddFooter>&amp;L&amp;"Arial,Regular"&amp;A&amp;C&amp;"Arial,Regular"Page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E69BB-D2CC-418D-ADBD-D8076C5B8465}">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12-14</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2" t="str">
        <f>IF('Competition Info.'!C12 = "","",('Competition Info.'!C12))</f>
        <v>Brenda Cooper</v>
      </c>
      <c r="C15" s="642"/>
      <c r="D15" s="140"/>
      <c r="E15" s="310"/>
      <c r="F15" s="295"/>
      <c r="G15" s="285">
        <f>IF('Competition Info.'!C12 = "","",SUM(E15:F15))</f>
        <v>0</v>
      </c>
    </row>
    <row r="16" spans="1:7">
      <c r="A16" s="143" t="str">
        <f>IF('Competition Info.'!C13 = "","",('Competition Info.'!B13))</f>
        <v>Judge 2:</v>
      </c>
      <c r="B16" s="642" t="str">
        <f>IF('Competition Info.'!C13 = "","",('Competition Info.'!C13))</f>
        <v>Loren Dermody</v>
      </c>
      <c r="C16" s="642"/>
      <c r="D16" s="140"/>
      <c r="E16" s="310"/>
      <c r="F16" s="295"/>
      <c r="G16" s="285">
        <f>IF('Competition Info.'!C13 = "","",SUM(E16:F16))</f>
        <v>0</v>
      </c>
    </row>
    <row r="17" spans="1:12">
      <c r="A17" s="143" t="str">
        <f>IF('Competition Info.'!C14 = "","",('Competition Info.'!B14))</f>
        <v/>
      </c>
      <c r="B17" s="642" t="str">
        <f>IF('Competition Info.'!C14 = "","",('Competition Info.'!C14))</f>
        <v/>
      </c>
      <c r="C17" s="642"/>
      <c r="D17" s="140"/>
      <c r="E17" s="310"/>
      <c r="F17" s="295"/>
      <c r="G17" s="285" t="str">
        <f>IF('Competition Info.'!C14 = "","",SUM(E17:F17))</f>
        <v/>
      </c>
    </row>
    <row r="18" spans="1:12">
      <c r="A18" s="143" t="str">
        <f>IF('Competition Info.'!C15 = "","",('Competition Info.'!B15))</f>
        <v/>
      </c>
      <c r="B18" s="642" t="str">
        <f>IF('Competition Info.'!C15 = "","",('Competition Info.'!C15))</f>
        <v/>
      </c>
      <c r="C18" s="642"/>
      <c r="D18" s="140"/>
      <c r="E18" s="310"/>
      <c r="F18" s="295"/>
      <c r="G18" s="285" t="str">
        <f>IF('Competition Info.'!C15 = "","",SUM(E18:F18))</f>
        <v/>
      </c>
    </row>
    <row r="19" spans="1:12">
      <c r="A19" s="143" t="str">
        <f>IF('Competition Info.'!C16 = "","",('Competition Info.'!B16))</f>
        <v/>
      </c>
      <c r="B19" s="642" t="str">
        <f>IF('Competition Info.'!C16 = "","",('Competition Info.'!C16))</f>
        <v/>
      </c>
      <c r="C19" s="642"/>
      <c r="D19" s="140"/>
      <c r="E19" s="310"/>
      <c r="F19" s="295"/>
      <c r="G19" s="285" t="str">
        <f>IF('Competition Info.'!C16 = "","",SUM(E19:F19))</f>
        <v/>
      </c>
    </row>
    <row r="20" spans="1:12">
      <c r="A20" s="143" t="str">
        <f>IF('Competition Info.'!C17 = "","",('Competition Info.'!B17))</f>
        <v/>
      </c>
      <c r="B20" s="642" t="str">
        <f>IF('Competition Info.'!C17 = "","",('Competition Info.'!C17))</f>
        <v/>
      </c>
      <c r="C20" s="642"/>
      <c r="D20" s="140"/>
      <c r="E20" s="310"/>
      <c r="F20" s="295"/>
      <c r="G20" s="285" t="str">
        <f>IF('Competition Info.'!C17 = "","",SUM(E20:F20))</f>
        <v/>
      </c>
    </row>
    <row r="21" spans="1:12">
      <c r="A21" s="143" t="str">
        <f>IF('Competition Info.'!C18 = "","",('Competition Info.'!B18))</f>
        <v/>
      </c>
      <c r="B21" s="642" t="str">
        <f>IF('Competition Info.'!C18 = "","",('Competition Info.'!C18))</f>
        <v/>
      </c>
      <c r="C21" s="642"/>
      <c r="D21" s="140"/>
      <c r="E21" s="310"/>
      <c r="F21" s="295"/>
      <c r="G21" s="285" t="str">
        <f>IF('Competition Info.'!C18 = "","",SUM(E21:F21))</f>
        <v/>
      </c>
    </row>
    <row r="22" spans="1:12">
      <c r="A22" s="143" t="str">
        <f>IF('Competition Info.'!C19 = "","",('Competition Info.'!B19))</f>
        <v/>
      </c>
      <c r="B22" s="642" t="str">
        <f>IF('Competition Info.'!C19 = "","",('Competition Info.'!C19))</f>
        <v/>
      </c>
      <c r="C22" s="642"/>
      <c r="D22" s="140"/>
      <c r="E22" s="372"/>
      <c r="F22" s="371"/>
      <c r="G22" s="285" t="str">
        <f>IF('Competition Info.'!C19 = "","",SUM(E22:F22))</f>
        <v/>
      </c>
    </row>
    <row r="23" spans="1:12">
      <c r="A23" s="143" t="str">
        <f>IF('Competition Info.'!C20 = "","",('Competition Info.'!B20))</f>
        <v/>
      </c>
      <c r="B23" s="642" t="str">
        <f>IF('Competition Info.'!C20 = "","",('Competition Info.'!C20))</f>
        <v/>
      </c>
      <c r="C23" s="642"/>
      <c r="D23" s="140"/>
      <c r="E23" s="310"/>
      <c r="F23" s="295"/>
      <c r="G23" s="285" t="str">
        <f>IF('Competition Info.'!C20 = "","",SUM(E23:F23))</f>
        <v/>
      </c>
    </row>
    <row r="24" spans="1:12">
      <c r="A24" s="143" t="str">
        <f>IF('Competition Info.'!C21 = "","",('Competition Info.'!B21))</f>
        <v/>
      </c>
      <c r="B24" s="642" t="str">
        <f>IF('Competition Info.'!C21 = "","",('Competition Info.'!C21))</f>
        <v/>
      </c>
      <c r="C24" s="642"/>
      <c r="D24" s="140"/>
      <c r="E24" s="310"/>
      <c r="F24" s="295"/>
      <c r="G24" s="285" t="str">
        <f>IF('Competition Info.'!C21 = "","",SUM(E24:F24))</f>
        <v/>
      </c>
    </row>
    <row r="25" spans="1:12">
      <c r="A25" s="143" t="str">
        <f>IF('Competition Info.'!C22 = "","",('Competition Info.'!B22))</f>
        <v/>
      </c>
      <c r="B25" s="642" t="str">
        <f>IF('Competition Info.'!C22 = "","",('Competition Info.'!C22))</f>
        <v/>
      </c>
      <c r="C25" s="642"/>
      <c r="D25" s="140"/>
      <c r="E25" s="310"/>
      <c r="F25" s="295"/>
      <c r="G25" s="285" t="str">
        <f>IF('Competition Info.'!C22 = "","",SUM(E25:F25))</f>
        <v/>
      </c>
    </row>
    <row r="26" spans="1:12">
      <c r="A26" s="143" t="str">
        <f>IF('Competition Info.'!C23 = "","",('Competition Info.'!B23))</f>
        <v/>
      </c>
      <c r="B26" s="642" t="str">
        <f>IF('Competition Info.'!C23 = "","",('Competition Info.'!C23))</f>
        <v/>
      </c>
      <c r="C26" s="642"/>
      <c r="D26" s="140"/>
      <c r="E26" s="310"/>
      <c r="F26" s="295"/>
      <c r="G26" s="285" t="str">
        <f>IF('Competition Info.'!C23 = "","",SUM(E26:F26))</f>
        <v/>
      </c>
    </row>
    <row r="27" spans="1:12">
      <c r="A27" s="143" t="str">
        <f>IF('Competition Info.'!C24 = "","",('Competition Info.'!B24))</f>
        <v/>
      </c>
      <c r="B27" s="642" t="str">
        <f>IF('Competition Info.'!C24 = "","",('Competition Info.'!C24))</f>
        <v/>
      </c>
      <c r="C27" s="642"/>
      <c r="D27" s="140"/>
      <c r="E27" s="310"/>
      <c r="F27" s="295"/>
      <c r="G27" s="285" t="str">
        <f>IF('Competition Info.'!C24 = "","",SUM(E27:F27))</f>
        <v/>
      </c>
    </row>
    <row r="28" spans="1:12">
      <c r="A28" s="143" t="str">
        <f>IF('Competition Info.'!C25 = "","",('Competition Info.'!B25))</f>
        <v/>
      </c>
      <c r="B28" s="642" t="str">
        <f>IF('Competition Info.'!C25 = "","",('Competition Info.'!C25))</f>
        <v/>
      </c>
      <c r="C28" s="642"/>
      <c r="D28" s="140"/>
      <c r="E28" s="310"/>
      <c r="F28" s="295"/>
      <c r="G28" s="285" t="str">
        <f>IF('Competition Info.'!C25 = "","",SUM(E28:F28))</f>
        <v/>
      </c>
    </row>
    <row r="29" spans="1:12">
      <c r="A29" s="143" t="str">
        <f>IF('Competition Info.'!C26 = "","",('Competition Info.'!B26))</f>
        <v/>
      </c>
      <c r="B29" s="642" t="str">
        <f>IF('Competition Info.'!C26 = "","",('Competition Info.'!C26))</f>
        <v/>
      </c>
      <c r="C29" s="642"/>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412</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3" priority="1" stopIfTrue="1" operator="greaterThan">
      <formula>0</formula>
    </cfRule>
  </conditionalFormatting>
  <conditionalFormatting sqref="E42">
    <cfRule type="cellIs" dxfId="2" priority="2" stopIfTrue="1" operator="notEqual">
      <formula>0</formula>
    </cfRule>
  </conditionalFormatting>
  <conditionalFormatting sqref="B8">
    <cfRule type="cellIs" dxfId="1" priority="3" stopIfTrue="1" operator="equal">
      <formula>0</formula>
    </cfRule>
  </conditionalFormatting>
  <conditionalFormatting sqref="B42">
    <cfRule type="expression" dxfId="0"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627B-4433-4E1D-AFB1-FC71CA8C77B9}">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2024 NB Provincials</v>
      </c>
      <c r="D1" s="175">
        <f>COUNTA(D10:D70)</f>
        <v>0</v>
      </c>
    </row>
    <row r="2" spans="1:11" ht="17.649999999999999">
      <c r="A2" s="31" t="str">
        <f>Location</f>
        <v>Moncton, NB</v>
      </c>
    </row>
    <row r="3" spans="1:11" ht="17.649999999999999">
      <c r="A3" s="31" t="str">
        <f>Dates</f>
        <v>April 27-28, 2024</v>
      </c>
    </row>
    <row r="4" spans="1:11" ht="17.649999999999999">
      <c r="A4" s="31" t="str">
        <f>Level</f>
        <v>Provincial</v>
      </c>
    </row>
    <row r="5" spans="1:11" ht="17.649999999999999">
      <c r="A5" s="31" t="str">
        <f>Category</f>
        <v>BI 12-14</v>
      </c>
    </row>
    <row r="7" spans="1:11" ht="20.65">
      <c r="A7" s="198" t="s">
        <v>417</v>
      </c>
      <c r="B7" s="100"/>
      <c r="C7" s="100"/>
      <c r="D7" s="169"/>
      <c r="E7" s="169"/>
      <c r="F7" s="169"/>
      <c r="G7" s="169"/>
      <c r="H7" s="169"/>
      <c r="I7" s="195"/>
    </row>
    <row r="9" spans="1:11" ht="60.4" thickBot="1">
      <c r="A9" s="261" t="s">
        <v>43</v>
      </c>
      <c r="B9" s="262" t="s">
        <v>44</v>
      </c>
      <c r="C9" s="263" t="s">
        <v>101</v>
      </c>
      <c r="D9" s="264" t="s">
        <v>131</v>
      </c>
      <c r="E9" s="264" t="s">
        <v>132</v>
      </c>
      <c r="F9" s="264" t="s">
        <v>414</v>
      </c>
      <c r="G9" s="264" t="s">
        <v>277</v>
      </c>
      <c r="H9" s="264" t="s">
        <v>279</v>
      </c>
      <c r="I9" s="264" t="s">
        <v>415</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3AFFA-AD53-4A75-95BC-D2FAC53F8EF5}">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4" t="s">
        <v>329</v>
      </c>
      <c r="B1" s="704"/>
      <c r="C1" s="704"/>
      <c r="D1" s="704"/>
      <c r="E1" s="704"/>
      <c r="F1" s="704"/>
      <c r="G1" s="704"/>
      <c r="H1" s="704"/>
      <c r="I1" s="704"/>
      <c r="J1" s="704"/>
      <c r="K1" s="704"/>
      <c r="L1" s="704"/>
      <c r="M1" s="704"/>
      <c r="N1" s="704"/>
      <c r="O1" s="704"/>
      <c r="P1" s="704"/>
      <c r="Q1" s="704"/>
      <c r="R1" s="704"/>
    </row>
    <row r="2" spans="1:18" s="6" customFormat="1" ht="17.649999999999999">
      <c r="A2" s="574" t="s">
        <v>43</v>
      </c>
      <c r="B2" s="652"/>
      <c r="C2" s="652"/>
    </row>
    <row r="3" spans="1:18" s="6" customFormat="1" ht="17.649999999999999">
      <c r="A3" s="575" t="s">
        <v>331</v>
      </c>
      <c r="B3" s="576"/>
      <c r="C3" s="576"/>
      <c r="D3" s="577"/>
      <c r="I3" s="705" t="s">
        <v>380</v>
      </c>
      <c r="J3" s="705"/>
      <c r="K3" s="706" t="str">
        <f>Category</f>
        <v>BI 12-14</v>
      </c>
      <c r="L3" s="706"/>
      <c r="N3" s="705" t="s">
        <v>47</v>
      </c>
      <c r="O3" s="705"/>
      <c r="P3" s="706"/>
      <c r="Q3" s="706"/>
      <c r="R3" s="706"/>
    </row>
    <row r="4" spans="1:18" s="6" customFormat="1" ht="17.649999999999999">
      <c r="A4" s="700" t="s">
        <v>330</v>
      </c>
      <c r="B4" s="700"/>
      <c r="C4" s="700"/>
      <c r="D4" s="698"/>
      <c r="E4" s="698"/>
      <c r="F4" s="698"/>
      <c r="G4" s="698"/>
      <c r="H4" s="698"/>
      <c r="I4" s="701" t="s">
        <v>141</v>
      </c>
      <c r="J4" s="701"/>
      <c r="K4" s="702"/>
      <c r="L4" s="702"/>
      <c r="M4" s="702"/>
      <c r="N4" s="703" t="s">
        <v>120</v>
      </c>
      <c r="O4" s="703"/>
      <c r="P4" s="698"/>
      <c r="Q4" s="698"/>
      <c r="R4" s="698"/>
    </row>
    <row r="5" spans="1:18" s="6" customFormat="1" ht="3.95" customHeight="1"/>
    <row r="6" spans="1:18" s="6" customFormat="1" ht="17.25">
      <c r="A6" s="551" t="s">
        <v>370</v>
      </c>
      <c r="B6" s="550"/>
      <c r="C6" s="550"/>
    </row>
    <row r="7" spans="1:18" s="6" customFormat="1" ht="3.95" customHeight="1" thickBot="1">
      <c r="A7" s="551"/>
      <c r="B7" s="550"/>
      <c r="C7" s="550"/>
    </row>
    <row r="8" spans="1:18" s="101" customFormat="1" ht="17.45" customHeight="1" thickBot="1">
      <c r="A8" s="693" t="s">
        <v>371</v>
      </c>
      <c r="B8" s="693"/>
      <c r="C8" s="697"/>
      <c r="D8" s="561"/>
      <c r="E8" s="694" t="s">
        <v>372</v>
      </c>
      <c r="F8" s="695"/>
      <c r="G8" s="696"/>
      <c r="H8" s="561"/>
      <c r="I8" s="694" t="s">
        <v>373</v>
      </c>
      <c r="J8" s="695"/>
      <c r="K8" s="561"/>
      <c r="L8" s="562" t="s">
        <v>374</v>
      </c>
      <c r="M8" s="561"/>
      <c r="N8" s="562" t="s">
        <v>374</v>
      </c>
      <c r="O8" s="561"/>
      <c r="P8" s="699" t="s">
        <v>375</v>
      </c>
      <c r="Q8" s="699"/>
      <c r="R8" s="561"/>
    </row>
    <row r="9" spans="1:18" s="101" customFormat="1" ht="8.1" customHeight="1" thickBot="1">
      <c r="A9" s="560"/>
      <c r="B9" s="560"/>
      <c r="C9" s="560"/>
      <c r="D9" s="564"/>
      <c r="E9" s="563"/>
      <c r="F9" s="563"/>
      <c r="G9" s="563"/>
      <c r="H9" s="564"/>
      <c r="I9" s="563"/>
      <c r="J9" s="563"/>
      <c r="K9" s="564"/>
      <c r="L9" s="563"/>
      <c r="M9" s="564"/>
      <c r="N9" s="563"/>
      <c r="O9" s="564"/>
      <c r="P9" s="699"/>
      <c r="Q9" s="699"/>
      <c r="R9" s="564"/>
    </row>
    <row r="10" spans="1:18" s="101" customFormat="1" ht="17.45" customHeight="1" thickBot="1">
      <c r="A10" s="693" t="s">
        <v>368</v>
      </c>
      <c r="B10" s="693"/>
      <c r="C10" s="561"/>
      <c r="D10" s="694" t="s">
        <v>376</v>
      </c>
      <c r="E10" s="695"/>
      <c r="F10" s="696"/>
      <c r="G10" s="561"/>
      <c r="I10" s="565"/>
      <c r="J10" s="565"/>
      <c r="K10" s="565"/>
      <c r="L10" s="565"/>
      <c r="M10" s="565"/>
      <c r="N10" s="565"/>
      <c r="O10" s="565"/>
      <c r="P10" s="565"/>
      <c r="Q10" s="565"/>
      <c r="R10" s="565"/>
    </row>
    <row r="11" spans="1:18" s="6" customFormat="1" ht="17.25">
      <c r="A11" s="551" t="s">
        <v>369</v>
      </c>
      <c r="B11" s="550"/>
      <c r="C11" s="550"/>
    </row>
    <row r="12" spans="1:18" s="6" customFormat="1" ht="3.95" customHeight="1" thickBot="1">
      <c r="A12" s="551"/>
      <c r="B12" s="550"/>
      <c r="C12" s="550"/>
    </row>
    <row r="13" spans="1:18" s="552" customFormat="1" ht="17.45" customHeight="1" thickBot="1">
      <c r="A13" s="693" t="s">
        <v>367</v>
      </c>
      <c r="B13" s="697"/>
      <c r="C13" s="561"/>
      <c r="D13" s="694" t="s">
        <v>368</v>
      </c>
      <c r="E13" s="696"/>
      <c r="F13" s="561"/>
    </row>
    <row r="14" spans="1:18" s="6" customFormat="1" ht="17.25">
      <c r="A14" s="551" t="s">
        <v>366</v>
      </c>
      <c r="B14" s="550"/>
      <c r="C14" s="550"/>
    </row>
    <row r="15" spans="1:18" s="6" customFormat="1" ht="3.95" customHeight="1" thickBot="1">
      <c r="A15" s="551"/>
      <c r="B15" s="550"/>
      <c r="C15" s="550"/>
    </row>
    <row r="16" spans="1:18" s="552" customFormat="1" ht="17.45" customHeight="1" thickBot="1">
      <c r="A16" s="693" t="s">
        <v>367</v>
      </c>
      <c r="B16" s="697"/>
      <c r="C16" s="561"/>
      <c r="D16" s="694" t="s">
        <v>368</v>
      </c>
      <c r="E16" s="696"/>
      <c r="F16" s="561"/>
    </row>
    <row r="17" spans="1:18" s="6" customFormat="1" ht="8.1" customHeight="1" thickBot="1"/>
    <row r="18" spans="1:18" s="567" customFormat="1" ht="20.100000000000001" customHeight="1">
      <c r="A18" s="690"/>
      <c r="B18" s="691"/>
      <c r="C18" s="692"/>
      <c r="D18" s="682" t="s">
        <v>360</v>
      </c>
      <c r="E18" s="682"/>
      <c r="F18" s="682"/>
      <c r="G18" s="682" t="s">
        <v>361</v>
      </c>
      <c r="H18" s="682"/>
      <c r="I18" s="682"/>
      <c r="J18" s="682" t="s">
        <v>362</v>
      </c>
      <c r="K18" s="682"/>
      <c r="L18" s="682"/>
      <c r="M18" s="682" t="s">
        <v>363</v>
      </c>
      <c r="N18" s="682"/>
      <c r="O18" s="682"/>
      <c r="P18" s="681" t="s">
        <v>364</v>
      </c>
      <c r="Q18" s="682"/>
      <c r="R18" s="683"/>
    </row>
    <row r="19" spans="1:18" s="549" customFormat="1" ht="39.950000000000003" customHeight="1">
      <c r="A19" s="684"/>
      <c r="B19" s="685"/>
      <c r="C19" s="686"/>
      <c r="D19" s="687" t="s">
        <v>359</v>
      </c>
      <c r="E19" s="688"/>
      <c r="F19" s="688"/>
      <c r="G19" s="687" t="s">
        <v>357</v>
      </c>
      <c r="H19" s="688"/>
      <c r="I19" s="688"/>
      <c r="J19" s="687" t="s">
        <v>355</v>
      </c>
      <c r="K19" s="688"/>
      <c r="L19" s="688"/>
      <c r="M19" s="687" t="s">
        <v>356</v>
      </c>
      <c r="N19" s="688"/>
      <c r="O19" s="688"/>
      <c r="P19" s="687" t="s">
        <v>358</v>
      </c>
      <c r="Q19" s="688"/>
      <c r="R19" s="689"/>
    </row>
    <row r="20" spans="1:18" s="219" customFormat="1" ht="17.45" customHeight="1">
      <c r="A20" s="675"/>
      <c r="B20" s="676"/>
      <c r="C20" s="677"/>
      <c r="D20" s="547" t="s">
        <v>332</v>
      </c>
      <c r="E20" s="547" t="s">
        <v>333</v>
      </c>
      <c r="F20" s="547" t="s">
        <v>334</v>
      </c>
      <c r="G20" s="547" t="s">
        <v>336</v>
      </c>
      <c r="H20" s="547" t="s">
        <v>354</v>
      </c>
      <c r="I20" s="547" t="s">
        <v>335</v>
      </c>
      <c r="J20" s="547" t="s">
        <v>337</v>
      </c>
      <c r="K20" s="547" t="s">
        <v>338</v>
      </c>
      <c r="L20" s="547" t="s">
        <v>339</v>
      </c>
      <c r="M20" s="547" t="s">
        <v>340</v>
      </c>
      <c r="N20" s="547" t="s">
        <v>341</v>
      </c>
      <c r="O20" s="547" t="s">
        <v>342</v>
      </c>
      <c r="P20" s="547" t="s">
        <v>343</v>
      </c>
      <c r="Q20" s="547" t="s">
        <v>344</v>
      </c>
      <c r="R20" s="568" t="s">
        <v>345</v>
      </c>
    </row>
    <row r="21" spans="1:18" s="219" customFormat="1" ht="20.100000000000001" customHeight="1">
      <c r="A21" s="678" t="s">
        <v>346</v>
      </c>
      <c r="B21" s="679"/>
      <c r="C21" s="679"/>
      <c r="D21" s="679"/>
      <c r="E21" s="679"/>
      <c r="F21" s="679"/>
      <c r="G21" s="679"/>
      <c r="H21" s="679"/>
      <c r="I21" s="679"/>
      <c r="J21" s="679"/>
      <c r="K21" s="679"/>
      <c r="L21" s="679"/>
      <c r="M21" s="679"/>
      <c r="N21" s="679"/>
      <c r="O21" s="679"/>
      <c r="P21" s="679"/>
      <c r="Q21" s="679"/>
      <c r="R21" s="680"/>
    </row>
    <row r="22" spans="1:18" s="219" customFormat="1" ht="17.45" customHeight="1">
      <c r="A22" s="664" t="s">
        <v>347</v>
      </c>
      <c r="B22" s="665"/>
      <c r="C22" s="666"/>
      <c r="D22" s="667"/>
      <c r="E22" s="668"/>
      <c r="F22" s="669"/>
      <c r="G22" s="667"/>
      <c r="H22" s="668"/>
      <c r="I22" s="669"/>
      <c r="J22" s="667"/>
      <c r="K22" s="668"/>
      <c r="L22" s="669"/>
      <c r="M22" s="667"/>
      <c r="N22" s="668"/>
      <c r="O22" s="669"/>
      <c r="P22" s="667"/>
      <c r="Q22" s="668"/>
      <c r="R22" s="670"/>
    </row>
    <row r="23" spans="1:18" s="219" customFormat="1" ht="17.45" customHeight="1">
      <c r="A23" s="664" t="s">
        <v>348</v>
      </c>
      <c r="B23" s="665"/>
      <c r="C23" s="666"/>
      <c r="D23" s="667"/>
      <c r="E23" s="668"/>
      <c r="F23" s="669"/>
      <c r="G23" s="667"/>
      <c r="H23" s="668"/>
      <c r="I23" s="669"/>
      <c r="J23" s="667"/>
      <c r="K23" s="668"/>
      <c r="L23" s="669"/>
      <c r="M23" s="667"/>
      <c r="N23" s="668"/>
      <c r="O23" s="669"/>
      <c r="P23" s="667"/>
      <c r="Q23" s="668"/>
      <c r="R23" s="670"/>
    </row>
    <row r="24" spans="1:18" s="219" customFormat="1" ht="17.45" customHeight="1">
      <c r="A24" s="664" t="s">
        <v>349</v>
      </c>
      <c r="B24" s="665"/>
      <c r="C24" s="666"/>
      <c r="D24" s="667"/>
      <c r="E24" s="668"/>
      <c r="F24" s="669"/>
      <c r="G24" s="667"/>
      <c r="H24" s="668"/>
      <c r="I24" s="669"/>
      <c r="J24" s="667"/>
      <c r="K24" s="668"/>
      <c r="L24" s="669"/>
      <c r="M24" s="667"/>
      <c r="N24" s="668"/>
      <c r="O24" s="669"/>
      <c r="P24" s="667"/>
      <c r="Q24" s="668"/>
      <c r="R24" s="670"/>
    </row>
    <row r="25" spans="1:18" s="219" customFormat="1" ht="17.45" customHeight="1">
      <c r="A25" s="674"/>
      <c r="B25" s="668"/>
      <c r="C25" s="669"/>
      <c r="D25" s="667"/>
      <c r="E25" s="668"/>
      <c r="F25" s="669"/>
      <c r="G25" s="667"/>
      <c r="H25" s="668"/>
      <c r="I25" s="669"/>
      <c r="J25" s="667"/>
      <c r="K25" s="668"/>
      <c r="L25" s="669"/>
      <c r="M25" s="667"/>
      <c r="N25" s="668"/>
      <c r="O25" s="669"/>
      <c r="P25" s="667"/>
      <c r="Q25" s="668"/>
      <c r="R25" s="670"/>
    </row>
    <row r="26" spans="1:18" s="219" customFormat="1" ht="20.100000000000001" customHeight="1">
      <c r="A26" s="671" t="s">
        <v>350</v>
      </c>
      <c r="B26" s="672"/>
      <c r="C26" s="672"/>
      <c r="D26" s="672"/>
      <c r="E26" s="672"/>
      <c r="F26" s="672"/>
      <c r="G26" s="672"/>
      <c r="H26" s="672"/>
      <c r="I26" s="672"/>
      <c r="J26" s="672"/>
      <c r="K26" s="672"/>
      <c r="L26" s="672"/>
      <c r="M26" s="672"/>
      <c r="N26" s="672"/>
      <c r="O26" s="672"/>
      <c r="P26" s="672"/>
      <c r="Q26" s="672"/>
      <c r="R26" s="673"/>
    </row>
    <row r="27" spans="1:18" s="219" customFormat="1" ht="17.45" customHeight="1">
      <c r="A27" s="664" t="s">
        <v>351</v>
      </c>
      <c r="B27" s="665"/>
      <c r="C27" s="666"/>
      <c r="D27" s="667"/>
      <c r="E27" s="668"/>
      <c r="F27" s="669"/>
      <c r="G27" s="667"/>
      <c r="H27" s="668"/>
      <c r="I27" s="669"/>
      <c r="J27" s="667"/>
      <c r="K27" s="668"/>
      <c r="L27" s="669"/>
      <c r="M27" s="667"/>
      <c r="N27" s="668"/>
      <c r="O27" s="669"/>
      <c r="P27" s="667"/>
      <c r="Q27" s="668"/>
      <c r="R27" s="670"/>
    </row>
    <row r="28" spans="1:18" s="219" customFormat="1" ht="17.45" customHeight="1">
      <c r="A28" s="664" t="s">
        <v>352</v>
      </c>
      <c r="B28" s="665"/>
      <c r="C28" s="666"/>
      <c r="D28" s="667"/>
      <c r="E28" s="668"/>
      <c r="F28" s="669"/>
      <c r="G28" s="667"/>
      <c r="H28" s="668"/>
      <c r="I28" s="669"/>
      <c r="J28" s="667"/>
      <c r="K28" s="668"/>
      <c r="L28" s="669"/>
      <c r="M28" s="667"/>
      <c r="N28" s="668"/>
      <c r="O28" s="669"/>
      <c r="P28" s="667"/>
      <c r="Q28" s="668"/>
      <c r="R28" s="670"/>
    </row>
    <row r="29" spans="1:18" s="219" customFormat="1" ht="17.45" customHeight="1" thickBot="1">
      <c r="A29" s="657" t="s">
        <v>353</v>
      </c>
      <c r="B29" s="658"/>
      <c r="C29" s="659"/>
      <c r="D29" s="660"/>
      <c r="E29" s="661"/>
      <c r="F29" s="662"/>
      <c r="G29" s="660"/>
      <c r="H29" s="661"/>
      <c r="I29" s="662"/>
      <c r="J29" s="660"/>
      <c r="K29" s="661"/>
      <c r="L29" s="662"/>
      <c r="M29" s="660"/>
      <c r="N29" s="661"/>
      <c r="O29" s="662"/>
      <c r="P29" s="660"/>
      <c r="Q29" s="661"/>
      <c r="R29" s="663"/>
    </row>
    <row r="30" spans="1:18" s="6" customFormat="1" ht="3.95" customHeight="1">
      <c r="A30" s="551"/>
      <c r="B30" s="550"/>
      <c r="C30" s="550"/>
    </row>
    <row r="31" spans="1:18" s="219" customFormat="1" ht="20.65" thickBot="1">
      <c r="A31" s="104" t="s">
        <v>365</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53" t="s">
        <v>377</v>
      </c>
      <c r="B36" s="653"/>
      <c r="C36" s="653"/>
      <c r="D36" s="653"/>
      <c r="E36" s="653"/>
      <c r="F36" s="653"/>
      <c r="G36" s="104"/>
      <c r="H36" s="104"/>
    </row>
    <row r="37" spans="1:18" s="219" customFormat="1" ht="15" customHeight="1">
      <c r="A37" s="654" t="s">
        <v>378</v>
      </c>
      <c r="B37" s="655"/>
      <c r="C37" s="643"/>
      <c r="D37" s="645"/>
      <c r="F37" s="654" t="s">
        <v>109</v>
      </c>
      <c r="G37" s="654"/>
      <c r="H37" s="643"/>
      <c r="I37" s="645"/>
      <c r="K37" s="656" t="s">
        <v>379</v>
      </c>
      <c r="L37" s="656"/>
      <c r="M37" s="643"/>
      <c r="N37" s="644"/>
      <c r="O37" s="644"/>
      <c r="P37" s="644"/>
      <c r="Q37" s="644"/>
      <c r="R37" s="645"/>
    </row>
    <row r="38" spans="1:18" s="219" customFormat="1" ht="15" customHeight="1">
      <c r="A38" s="654"/>
      <c r="B38" s="655"/>
      <c r="C38" s="646"/>
      <c r="D38" s="648"/>
      <c r="F38" s="654"/>
      <c r="G38" s="654"/>
      <c r="H38" s="646"/>
      <c r="I38" s="648"/>
      <c r="K38" s="656"/>
      <c r="L38" s="656"/>
      <c r="M38" s="646"/>
      <c r="N38" s="647"/>
      <c r="O38" s="647"/>
      <c r="P38" s="647"/>
      <c r="Q38" s="647"/>
      <c r="R38" s="648"/>
    </row>
    <row r="39" spans="1:18" s="219" customFormat="1" ht="15" customHeight="1" thickBot="1">
      <c r="A39" s="654"/>
      <c r="B39" s="655"/>
      <c r="C39" s="649"/>
      <c r="D39" s="651"/>
      <c r="F39" s="654"/>
      <c r="G39" s="654"/>
      <c r="H39" s="649"/>
      <c r="I39" s="651"/>
      <c r="K39" s="656"/>
      <c r="L39" s="656"/>
      <c r="M39" s="649"/>
      <c r="N39" s="650"/>
      <c r="O39" s="650"/>
      <c r="P39" s="650"/>
      <c r="Q39" s="650"/>
      <c r="R39" s="651"/>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211F-CC65-4DEA-AF95-675E006BF9A2}">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12-14</v>
      </c>
      <c r="G6" s="322"/>
      <c r="H6" s="322"/>
    </row>
    <row r="7" spans="1:10" ht="17.649999999999999" thickBot="1">
      <c r="H7" s="342" t="s">
        <v>226</v>
      </c>
    </row>
    <row r="8" spans="1:10" ht="74.25" customHeight="1" thickBot="1">
      <c r="A8" s="331" t="s">
        <v>142</v>
      </c>
      <c r="B8" s="332"/>
      <c r="C8" s="332"/>
      <c r="D8" s="332"/>
      <c r="F8" s="343" t="s">
        <v>231</v>
      </c>
      <c r="G8" s="343" t="s">
        <v>224</v>
      </c>
      <c r="H8" s="343" t="s">
        <v>198</v>
      </c>
      <c r="I8" s="343" t="s">
        <v>205</v>
      </c>
      <c r="J8" s="343" t="s">
        <v>206</v>
      </c>
    </row>
    <row r="9" spans="1:10" ht="21" customHeight="1" thickTop="1">
      <c r="A9" s="129" t="s">
        <v>229</v>
      </c>
      <c r="B9" s="324" t="s">
        <v>143</v>
      </c>
      <c r="E9" s="613" t="s">
        <v>232</v>
      </c>
      <c r="F9" s="344"/>
      <c r="G9" s="345"/>
      <c r="H9" s="346"/>
      <c r="I9" s="346"/>
      <c r="J9" s="346"/>
    </row>
    <row r="10" spans="1:10" ht="15" customHeight="1" thickBot="1">
      <c r="B10" s="325" t="s">
        <v>144</v>
      </c>
      <c r="E10" s="614"/>
      <c r="F10" s="347"/>
      <c r="G10" s="348"/>
      <c r="H10" s="349"/>
      <c r="I10" s="349"/>
      <c r="J10" s="349"/>
    </row>
    <row r="11" spans="1:10" ht="15">
      <c r="B11" s="325" t="s">
        <v>243</v>
      </c>
      <c r="E11" s="321"/>
      <c r="F11" s="350"/>
      <c r="G11" s="346"/>
      <c r="H11" s="346"/>
      <c r="I11" s="346"/>
      <c r="J11" s="346"/>
    </row>
    <row r="12" spans="1:10" ht="15">
      <c r="B12" s="325" t="s">
        <v>233</v>
      </c>
      <c r="E12" s="321"/>
      <c r="F12" s="350"/>
      <c r="G12" s="350"/>
      <c r="H12" s="350"/>
      <c r="I12" s="350"/>
      <c r="J12" s="350"/>
    </row>
    <row r="13" spans="1:10" ht="9.75" customHeight="1" thickBot="1">
      <c r="B13" s="325"/>
      <c r="E13" s="321"/>
      <c r="F13" s="350"/>
      <c r="G13" s="351"/>
      <c r="H13" s="350"/>
      <c r="I13" s="350"/>
      <c r="J13" s="350"/>
    </row>
    <row r="14" spans="1:10" ht="21" customHeight="1">
      <c r="A14" s="129" t="s">
        <v>229</v>
      </c>
      <c r="B14" s="324" t="s">
        <v>145</v>
      </c>
      <c r="E14" s="613" t="s">
        <v>232</v>
      </c>
      <c r="F14" s="344"/>
      <c r="G14" s="352"/>
      <c r="H14" s="346"/>
      <c r="I14" s="346"/>
      <c r="J14" s="346"/>
    </row>
    <row r="15" spans="1:10" ht="13.9" thickBot="1">
      <c r="B15" s="325" t="s">
        <v>144</v>
      </c>
      <c r="E15" s="614"/>
      <c r="F15" s="347"/>
      <c r="G15" s="353"/>
      <c r="H15" s="349"/>
      <c r="I15" s="349"/>
      <c r="J15" s="349"/>
    </row>
    <row r="16" spans="1:10" ht="12.75" customHeight="1">
      <c r="B16" s="325" t="s">
        <v>243</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229</v>
      </c>
      <c r="B19" s="324" t="s">
        <v>147</v>
      </c>
      <c r="E19" s="613" t="s">
        <v>232</v>
      </c>
      <c r="F19" s="344"/>
      <c r="G19" s="352"/>
      <c r="H19" s="346"/>
      <c r="I19" s="346"/>
      <c r="J19" s="346"/>
    </row>
    <row r="20" spans="1:10" ht="13.9" thickBot="1">
      <c r="B20" s="325" t="s">
        <v>242</v>
      </c>
      <c r="E20" s="614"/>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234</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235</v>
      </c>
      <c r="B28" s="327"/>
      <c r="C28" s="357" t="s">
        <v>151</v>
      </c>
      <c r="D28" s="356" t="s">
        <v>236</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235</v>
      </c>
      <c r="B33" s="327"/>
      <c r="C33" s="357" t="s">
        <v>151</v>
      </c>
      <c r="D33" s="356" t="s">
        <v>236</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235</v>
      </c>
      <c r="B38" s="327"/>
      <c r="C38" s="357" t="s">
        <v>151</v>
      </c>
      <c r="D38" s="356" t="s">
        <v>236</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229</v>
      </c>
      <c r="B42" s="325" t="s">
        <v>161</v>
      </c>
      <c r="C42" s="325" t="s">
        <v>237</v>
      </c>
      <c r="F42" s="350"/>
      <c r="G42" s="350"/>
      <c r="H42" s="350"/>
      <c r="I42" s="350"/>
      <c r="J42" s="350"/>
    </row>
    <row r="43" spans="1:10" ht="13.5">
      <c r="A43" s="129" t="s">
        <v>229</v>
      </c>
      <c r="B43" s="325" t="s">
        <v>161</v>
      </c>
      <c r="C43" s="325" t="s">
        <v>237</v>
      </c>
      <c r="F43" s="350"/>
      <c r="G43" s="350"/>
      <c r="H43" s="350"/>
      <c r="I43" s="350"/>
      <c r="J43" s="350"/>
    </row>
    <row r="44" spans="1:10" ht="13.5">
      <c r="A44" s="129" t="s">
        <v>229</v>
      </c>
      <c r="B44" s="325" t="s">
        <v>162</v>
      </c>
      <c r="C44" s="325" t="s">
        <v>237</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230</v>
      </c>
      <c r="B50" s="325"/>
      <c r="C50" s="325"/>
      <c r="D50" s="325"/>
      <c r="F50" s="350"/>
      <c r="G50" s="350"/>
      <c r="H50" s="350"/>
      <c r="I50" s="350"/>
      <c r="J50" s="350"/>
    </row>
    <row r="51" spans="1:10" ht="37.700000000000003" customHeight="1">
      <c r="A51" s="325"/>
      <c r="B51" s="602" t="s">
        <v>238</v>
      </c>
      <c r="C51" s="619"/>
      <c r="D51" s="619"/>
      <c r="E51" s="620"/>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239</v>
      </c>
      <c r="E55" s="368"/>
      <c r="F55" s="401" t="s">
        <v>240</v>
      </c>
      <c r="G55" s="401" t="s">
        <v>227</v>
      </c>
      <c r="H55" s="401" t="s">
        <v>228</v>
      </c>
      <c r="I55" s="401" t="s">
        <v>225</v>
      </c>
      <c r="J55" s="401" t="s">
        <v>206</v>
      </c>
    </row>
    <row r="56" spans="1:10" ht="15">
      <c r="H56" s="369"/>
    </row>
    <row r="57" spans="1:10" ht="24.75" customHeight="1">
      <c r="A57" s="325" t="s">
        <v>250</v>
      </c>
      <c r="C57" s="330"/>
      <c r="D57" s="400"/>
      <c r="E57" s="330"/>
      <c r="H57" s="329"/>
    </row>
    <row r="58" spans="1:10" ht="24.75" customHeight="1">
      <c r="A58" s="325" t="s">
        <v>251</v>
      </c>
      <c r="C58" s="330"/>
      <c r="D58" s="400"/>
      <c r="E58" s="330"/>
    </row>
    <row r="59" spans="1:10" ht="24.75" customHeight="1">
      <c r="A59" s="325" t="s">
        <v>247</v>
      </c>
      <c r="D59" s="399"/>
    </row>
    <row r="60" spans="1:10" ht="24.75" customHeight="1">
      <c r="A60" s="325" t="s">
        <v>248</v>
      </c>
      <c r="D60" s="323"/>
    </row>
    <row r="61" spans="1:10" ht="24.75" customHeight="1">
      <c r="A61" s="325" t="s">
        <v>249</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7651-F86D-4B4A-9117-446A04E12D0E}">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171</v>
      </c>
      <c r="B1" s="290" t="s">
        <v>172</v>
      </c>
      <c r="C1" s="291" t="s">
        <v>173</v>
      </c>
      <c r="D1" s="290" t="s">
        <v>174</v>
      </c>
    </row>
    <row r="2" spans="1:4" ht="13.15">
      <c r="A2" s="290">
        <v>1</v>
      </c>
      <c r="B2" s="290" t="s">
        <v>175</v>
      </c>
      <c r="C2" s="291">
        <v>10</v>
      </c>
      <c r="D2" s="290"/>
    </row>
    <row r="3" spans="1:4">
      <c r="A3" s="293">
        <v>2</v>
      </c>
      <c r="B3" s="293" t="s">
        <v>176</v>
      </c>
      <c r="C3" s="294"/>
      <c r="D3" s="293"/>
    </row>
    <row r="4" spans="1:4">
      <c r="A4" s="293">
        <v>3</v>
      </c>
      <c r="B4" s="293" t="s">
        <v>177</v>
      </c>
      <c r="C4" s="294" t="s">
        <v>178</v>
      </c>
      <c r="D4" s="293"/>
    </row>
    <row r="5" spans="1:4">
      <c r="A5" s="293">
        <v>3</v>
      </c>
      <c r="B5" s="292" t="s">
        <v>413</v>
      </c>
      <c r="C5" s="294" t="s">
        <v>184</v>
      </c>
    </row>
    <row r="6" spans="1:4">
      <c r="A6" s="293">
        <v>3</v>
      </c>
      <c r="B6" s="293" t="s">
        <v>179</v>
      </c>
      <c r="C6" s="294" t="s">
        <v>180</v>
      </c>
      <c r="D6" s="293"/>
    </row>
    <row r="7" spans="1:4">
      <c r="A7" s="293">
        <v>3</v>
      </c>
      <c r="B7" s="293" t="s">
        <v>182</v>
      </c>
      <c r="C7" s="294" t="s">
        <v>183</v>
      </c>
    </row>
    <row r="8" spans="1:4">
      <c r="A8" s="293">
        <v>3</v>
      </c>
      <c r="B8" s="293" t="s">
        <v>294</v>
      </c>
      <c r="C8" s="294" t="s">
        <v>181</v>
      </c>
    </row>
    <row r="9" spans="1:4">
      <c r="A9" s="293">
        <v>2</v>
      </c>
      <c r="B9" s="293" t="s">
        <v>185</v>
      </c>
      <c r="C9" s="294"/>
      <c r="D9" s="293" t="b">
        <v>1</v>
      </c>
    </row>
    <row r="10" spans="1:4">
      <c r="A10" s="293">
        <v>3</v>
      </c>
      <c r="B10" s="293" t="s">
        <v>216</v>
      </c>
      <c r="C10" s="294" t="s">
        <v>186</v>
      </c>
      <c r="D10" s="293"/>
    </row>
    <row r="11" spans="1:4">
      <c r="A11" s="293">
        <v>3</v>
      </c>
      <c r="B11" s="293" t="s">
        <v>187</v>
      </c>
      <c r="C11" s="294" t="s">
        <v>188</v>
      </c>
      <c r="D11" s="293"/>
    </row>
    <row r="12" spans="1:4">
      <c r="A12" s="293">
        <v>3</v>
      </c>
      <c r="B12" s="293" t="s">
        <v>189</v>
      </c>
      <c r="C12" s="294" t="s">
        <v>190</v>
      </c>
      <c r="D12" s="293"/>
    </row>
    <row r="13" spans="1:4">
      <c r="A13" s="293">
        <v>3</v>
      </c>
      <c r="B13" s="293" t="s">
        <v>214</v>
      </c>
      <c r="C13" s="294" t="s">
        <v>215</v>
      </c>
      <c r="D13" s="293"/>
    </row>
    <row r="14" spans="1:4">
      <c r="A14" s="293">
        <v>2</v>
      </c>
      <c r="B14" s="293" t="s">
        <v>98</v>
      </c>
      <c r="C14" s="294"/>
      <c r="D14" s="293" t="b">
        <v>1</v>
      </c>
    </row>
    <row r="15" spans="1:4">
      <c r="A15" s="293">
        <v>3</v>
      </c>
      <c r="B15" s="293" t="s">
        <v>289</v>
      </c>
      <c r="C15" s="294" t="s">
        <v>191</v>
      </c>
      <c r="D15" s="293"/>
    </row>
    <row r="16" spans="1:4">
      <c r="A16" s="293">
        <v>3</v>
      </c>
      <c r="B16" s="293" t="s">
        <v>291</v>
      </c>
      <c r="C16" s="294" t="s">
        <v>192</v>
      </c>
      <c r="D16" s="293"/>
    </row>
    <row r="17" spans="1:4">
      <c r="A17" s="293">
        <v>3</v>
      </c>
      <c r="B17" s="293" t="s">
        <v>292</v>
      </c>
      <c r="C17" s="294" t="s">
        <v>193</v>
      </c>
    </row>
    <row r="18" spans="1:4">
      <c r="A18" s="293">
        <v>3</v>
      </c>
      <c r="B18" s="293" t="s">
        <v>194</v>
      </c>
      <c r="C18" s="294" t="s">
        <v>195</v>
      </c>
    </row>
    <row r="19" spans="1:4">
      <c r="A19" s="293">
        <v>3</v>
      </c>
      <c r="B19" s="293" t="s">
        <v>196</v>
      </c>
      <c r="C19" s="294" t="s">
        <v>197</v>
      </c>
    </row>
    <row r="20" spans="1:4">
      <c r="A20" s="293">
        <v>2</v>
      </c>
      <c r="B20" s="292" t="s">
        <v>384</v>
      </c>
      <c r="C20" s="294"/>
      <c r="D20" s="293" t="b">
        <v>1</v>
      </c>
    </row>
    <row r="21" spans="1:4">
      <c r="A21" s="293">
        <v>3</v>
      </c>
      <c r="B21" s="293" t="s">
        <v>42</v>
      </c>
      <c r="C21" s="294" t="s">
        <v>199</v>
      </c>
      <c r="D21" s="293"/>
    </row>
    <row r="22" spans="1:4">
      <c r="A22" s="293">
        <v>3</v>
      </c>
      <c r="B22" s="293" t="s">
        <v>293</v>
      </c>
      <c r="C22" s="294" t="s">
        <v>285</v>
      </c>
    </row>
    <row r="23" spans="1:4">
      <c r="A23" s="293">
        <v>3</v>
      </c>
      <c r="B23" s="293" t="s">
        <v>290</v>
      </c>
      <c r="C23" s="294" t="s">
        <v>287</v>
      </c>
    </row>
    <row r="24" spans="1:4">
      <c r="A24" s="293">
        <v>3</v>
      </c>
      <c r="B24" s="293" t="s">
        <v>296</v>
      </c>
      <c r="C24" s="294" t="s">
        <v>297</v>
      </c>
    </row>
    <row r="25" spans="1:4">
      <c r="A25" s="293">
        <v>3</v>
      </c>
      <c r="B25" s="293" t="s">
        <v>289</v>
      </c>
      <c r="C25" s="294" t="s">
        <v>200</v>
      </c>
      <c r="D25" s="293"/>
    </row>
    <row r="26" spans="1:4">
      <c r="A26" s="293">
        <v>3</v>
      </c>
      <c r="B26" s="570" t="s">
        <v>382</v>
      </c>
      <c r="C26" s="569" t="s">
        <v>381</v>
      </c>
      <c r="D26" s="293"/>
    </row>
    <row r="27" spans="1:4">
      <c r="A27" s="293">
        <v>3</v>
      </c>
      <c r="B27" s="293" t="s">
        <v>291</v>
      </c>
      <c r="C27" s="294" t="s">
        <v>201</v>
      </c>
      <c r="D27" s="293"/>
    </row>
    <row r="28" spans="1:4">
      <c r="A28" s="293">
        <v>3</v>
      </c>
      <c r="B28" s="293" t="s">
        <v>292</v>
      </c>
      <c r="C28" s="294" t="s">
        <v>202</v>
      </c>
    </row>
    <row r="29" spans="1:4">
      <c r="A29" s="293">
        <v>3</v>
      </c>
      <c r="B29" s="293" t="s">
        <v>194</v>
      </c>
      <c r="C29" s="294" t="s">
        <v>203</v>
      </c>
    </row>
    <row r="30" spans="1:4">
      <c r="A30" s="293">
        <v>3</v>
      </c>
      <c r="B30" s="293" t="s">
        <v>196</v>
      </c>
      <c r="C30" s="294" t="s">
        <v>204</v>
      </c>
    </row>
    <row r="31" spans="1:4">
      <c r="A31" s="293">
        <v>2</v>
      </c>
      <c r="B31" s="292" t="s">
        <v>410</v>
      </c>
      <c r="C31" s="294"/>
      <c r="D31" s="293" t="b">
        <v>1</v>
      </c>
    </row>
    <row r="32" spans="1:4">
      <c r="A32" s="293">
        <v>3</v>
      </c>
      <c r="B32" s="293" t="s">
        <v>42</v>
      </c>
      <c r="C32" s="294" t="s">
        <v>207</v>
      </c>
      <c r="D32" s="293"/>
    </row>
    <row r="33" spans="1:4">
      <c r="A33" s="293">
        <v>3</v>
      </c>
      <c r="B33" s="293" t="s">
        <v>293</v>
      </c>
      <c r="C33" s="294" t="s">
        <v>286</v>
      </c>
    </row>
    <row r="34" spans="1:4">
      <c r="A34" s="293">
        <v>3</v>
      </c>
      <c r="B34" s="293" t="s">
        <v>290</v>
      </c>
      <c r="C34" s="294" t="s">
        <v>288</v>
      </c>
    </row>
    <row r="35" spans="1:4">
      <c r="A35" s="293">
        <v>3</v>
      </c>
      <c r="B35" s="293" t="s">
        <v>296</v>
      </c>
      <c r="C35" s="294" t="s">
        <v>298</v>
      </c>
    </row>
    <row r="36" spans="1:4">
      <c r="A36" s="293">
        <v>3</v>
      </c>
      <c r="B36" s="293" t="s">
        <v>289</v>
      </c>
      <c r="C36" s="294" t="s">
        <v>208</v>
      </c>
      <c r="D36" s="293"/>
    </row>
    <row r="37" spans="1:4">
      <c r="A37" s="293">
        <v>3</v>
      </c>
      <c r="B37" s="570" t="s">
        <v>382</v>
      </c>
      <c r="C37" s="569" t="s">
        <v>383</v>
      </c>
    </row>
    <row r="38" spans="1:4">
      <c r="A38" s="293">
        <v>3</v>
      </c>
      <c r="B38" s="293" t="s">
        <v>291</v>
      </c>
      <c r="C38" s="294" t="s">
        <v>209</v>
      </c>
      <c r="D38" s="293"/>
    </row>
    <row r="39" spans="1:4">
      <c r="A39" s="293">
        <v>3</v>
      </c>
      <c r="B39" s="293" t="s">
        <v>292</v>
      </c>
      <c r="C39" s="294" t="s">
        <v>210</v>
      </c>
    </row>
    <row r="40" spans="1:4">
      <c r="A40" s="293">
        <v>3</v>
      </c>
      <c r="B40" s="293" t="s">
        <v>194</v>
      </c>
      <c r="C40" s="294" t="s">
        <v>211</v>
      </c>
    </row>
    <row r="41" spans="1:4">
      <c r="A41" s="293">
        <v>3</v>
      </c>
      <c r="B41" s="293" t="s">
        <v>196</v>
      </c>
      <c r="C41" s="294" t="s">
        <v>212</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A67F-22F5-4432-9531-578C8BADC039}">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12-14</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v>1</v>
      </c>
      <c r="B9" s="97" t="s">
        <v>436</v>
      </c>
      <c r="C9" s="98" t="s">
        <v>438</v>
      </c>
      <c r="D9" s="488" t="s">
        <v>433</v>
      </c>
      <c r="E9" s="97"/>
      <c r="F9" s="97"/>
      <c r="G9" s="505"/>
    </row>
    <row r="10" spans="1:7" ht="15.75" customHeight="1">
      <c r="A10" s="97">
        <v>2</v>
      </c>
      <c r="B10" s="97" t="s">
        <v>437</v>
      </c>
      <c r="C10" s="98" t="s">
        <v>439</v>
      </c>
      <c r="D10" s="488" t="s">
        <v>433</v>
      </c>
      <c r="E10" s="97"/>
      <c r="F10" s="97"/>
      <c r="G10" s="505"/>
    </row>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6C18-B486-4815-9AB4-A6E7712A9BB6}">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12-14</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6AF9-D60B-4BDC-A294-56133D87B507}">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21" t="s">
        <v>327</v>
      </c>
      <c r="B1" s="622"/>
      <c r="C1" s="622"/>
      <c r="D1" s="622"/>
      <c r="E1" s="622"/>
      <c r="F1" s="622"/>
      <c r="G1" s="622"/>
      <c r="H1" s="538"/>
    </row>
    <row r="2" spans="1:8" s="530" customFormat="1" ht="20.100000000000001" customHeight="1">
      <c r="A2" s="622" t="s">
        <v>134</v>
      </c>
      <c r="B2" s="622"/>
      <c r="C2" s="622"/>
      <c r="D2" s="622"/>
      <c r="E2" s="622"/>
      <c r="F2" s="622"/>
      <c r="G2" s="622"/>
      <c r="H2" s="538"/>
    </row>
    <row r="3" spans="1:8" s="530" customFormat="1" ht="20.100000000000001" customHeight="1">
      <c r="A3" s="623" t="s">
        <v>328</v>
      </c>
      <c r="B3" s="624"/>
      <c r="C3" s="624"/>
      <c r="D3" s="624"/>
      <c r="E3" s="624"/>
      <c r="F3" s="624"/>
      <c r="G3" s="624"/>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12-14</v>
      </c>
    </row>
    <row r="6" spans="1:8" s="62" customFormat="1" ht="18" customHeight="1">
      <c r="A6" s="532" t="s">
        <v>326</v>
      </c>
      <c r="B6" s="533"/>
      <c r="C6" s="534"/>
      <c r="D6" s="535"/>
      <c r="E6" s="535"/>
      <c r="G6" s="517"/>
    </row>
    <row r="7" spans="1:8" s="63" customFormat="1" ht="60" customHeight="1">
      <c r="A7" s="507" t="s">
        <v>67</v>
      </c>
      <c r="B7" s="512" t="s">
        <v>302</v>
      </c>
      <c r="C7" s="625" t="s">
        <v>303</v>
      </c>
      <c r="D7" s="630"/>
      <c r="E7" s="630"/>
      <c r="F7" s="630"/>
      <c r="G7" s="631"/>
      <c r="H7" s="540"/>
    </row>
    <row r="8" spans="1:8" s="513" customFormat="1" ht="69.95" customHeight="1">
      <c r="A8" s="508" t="s">
        <v>306</v>
      </c>
      <c r="B8" s="512" t="s">
        <v>304</v>
      </c>
      <c r="C8" s="625" t="s">
        <v>305</v>
      </c>
      <c r="D8" s="625"/>
      <c r="E8" s="625"/>
      <c r="F8" s="625"/>
      <c r="G8" s="626"/>
      <c r="H8" s="541"/>
    </row>
    <row r="9" spans="1:8" s="513" customFormat="1" ht="15" customHeight="1">
      <c r="A9" s="632" t="s">
        <v>307</v>
      </c>
      <c r="B9" s="633"/>
      <c r="C9" s="633"/>
      <c r="D9" s="633"/>
      <c r="E9" s="633"/>
      <c r="F9" s="633"/>
      <c r="G9" s="634"/>
      <c r="H9" s="542"/>
    </row>
    <row r="10" spans="1:8" s="65" customFormat="1" ht="20.100000000000001" customHeight="1">
      <c r="A10" s="510" t="s">
        <v>69</v>
      </c>
      <c r="B10" s="66" t="s">
        <v>68</v>
      </c>
      <c r="C10" s="635" t="s">
        <v>308</v>
      </c>
      <c r="D10" s="630"/>
      <c r="E10" s="630"/>
      <c r="F10" s="630"/>
      <c r="G10" s="631"/>
      <c r="H10" s="519"/>
    </row>
    <row r="11" spans="1:8" s="65" customFormat="1" ht="30" customHeight="1">
      <c r="A11" s="511" t="s">
        <v>311</v>
      </c>
      <c r="B11" s="509" t="s">
        <v>310</v>
      </c>
      <c r="C11" s="635" t="s">
        <v>309</v>
      </c>
      <c r="D11" s="630"/>
      <c r="E11" s="630"/>
      <c r="F11" s="630"/>
      <c r="G11" s="631"/>
      <c r="H11" s="519"/>
    </row>
    <row r="12" spans="1:8" s="65" customFormat="1" ht="60" customHeight="1">
      <c r="A12" s="510" t="s">
        <v>70</v>
      </c>
      <c r="B12" s="509" t="s">
        <v>312</v>
      </c>
      <c r="C12" s="628" t="s">
        <v>313</v>
      </c>
      <c r="D12" s="629"/>
      <c r="E12" s="629"/>
      <c r="F12" s="629"/>
      <c r="G12" s="629"/>
      <c r="H12" s="519"/>
    </row>
    <row r="13" spans="1:8" s="65" customFormat="1" ht="50.1" customHeight="1">
      <c r="A13" s="510" t="s">
        <v>133</v>
      </c>
      <c r="B13" s="509" t="s">
        <v>314</v>
      </c>
      <c r="C13" s="628" t="s">
        <v>315</v>
      </c>
      <c r="D13" s="629"/>
      <c r="E13" s="629"/>
      <c r="F13" s="629"/>
      <c r="G13" s="629"/>
      <c r="H13" s="519"/>
    </row>
    <row r="14" spans="1:8" s="513" customFormat="1" ht="15" customHeight="1">
      <c r="A14" s="636" t="s">
        <v>72</v>
      </c>
      <c r="B14" s="637"/>
      <c r="C14" s="638"/>
      <c r="D14" s="638"/>
      <c r="E14" s="638"/>
      <c r="F14" s="638"/>
      <c r="G14" s="639"/>
      <c r="H14" s="542"/>
    </row>
    <row r="15" spans="1:8" s="513" customFormat="1" ht="30" customHeight="1">
      <c r="A15" s="510" t="s">
        <v>213</v>
      </c>
      <c r="B15" s="67" t="s">
        <v>223</v>
      </c>
      <c r="C15" s="628" t="s">
        <v>316</v>
      </c>
      <c r="D15" s="629"/>
      <c r="E15" s="629"/>
      <c r="F15" s="629"/>
      <c r="G15" s="629"/>
    </row>
    <row r="16" spans="1:8" s="65" customFormat="1" ht="50.1" customHeight="1">
      <c r="A16" s="515" t="s">
        <v>73</v>
      </c>
      <c r="B16" s="509" t="s">
        <v>317</v>
      </c>
      <c r="C16" s="628" t="s">
        <v>318</v>
      </c>
      <c r="D16" s="629"/>
      <c r="E16" s="629"/>
      <c r="F16" s="629"/>
      <c r="G16" s="629"/>
    </row>
    <row r="17" spans="1:7" s="65" customFormat="1" ht="39.950000000000003" customHeight="1">
      <c r="A17" s="515" t="s">
        <v>74</v>
      </c>
      <c r="B17" s="509" t="s">
        <v>320</v>
      </c>
      <c r="C17" s="628" t="s">
        <v>319</v>
      </c>
      <c r="D17" s="629"/>
      <c r="E17" s="629"/>
      <c r="F17" s="629"/>
      <c r="G17" s="629"/>
    </row>
    <row r="18" spans="1:7" s="514" customFormat="1" ht="30" customHeight="1">
      <c r="A18" s="511" t="s">
        <v>322</v>
      </c>
      <c r="B18" s="516" t="s">
        <v>71</v>
      </c>
      <c r="C18" s="628" t="s">
        <v>323</v>
      </c>
      <c r="D18" s="629"/>
      <c r="E18" s="629"/>
      <c r="F18" s="629"/>
      <c r="G18" s="629"/>
    </row>
    <row r="19" spans="1:7" s="65" customFormat="1" ht="24.75" customHeight="1">
      <c r="A19" s="627" t="s">
        <v>321</v>
      </c>
      <c r="B19" s="627"/>
      <c r="C19" s="627"/>
      <c r="D19" s="627"/>
      <c r="E19" s="627"/>
      <c r="F19" s="627"/>
      <c r="G19" s="627"/>
    </row>
    <row r="20" spans="1:7" s="65" customFormat="1" ht="20.100000000000001" customHeight="1">
      <c r="A20" s="526" t="s">
        <v>75</v>
      </c>
      <c r="B20" s="64"/>
      <c r="C20" s="527" t="s">
        <v>49</v>
      </c>
      <c r="D20" s="64"/>
      <c r="E20" s="526" t="s">
        <v>76</v>
      </c>
      <c r="F20" s="528"/>
      <c r="G20" s="527"/>
    </row>
    <row r="21" spans="1:7" s="65" customFormat="1" ht="20.100000000000001" customHeight="1">
      <c r="A21" s="519" t="s">
        <v>325</v>
      </c>
      <c r="B21" s="521"/>
      <c r="C21" s="520" t="s">
        <v>49</v>
      </c>
      <c r="E21" s="519" t="s">
        <v>325</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324</v>
      </c>
      <c r="B23" s="521"/>
      <c r="C23" s="520" t="s">
        <v>49</v>
      </c>
      <c r="E23" s="525" t="s">
        <v>324</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8DF9-3667-4F58-80A6-DADD662184CB}">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PROVINCIAL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12-14</v>
      </c>
    </row>
    <row r="13" spans="1:4" ht="17.649999999999999">
      <c r="A13" s="111"/>
    </row>
    <row r="14" spans="1:4" ht="17.649999999999999">
      <c r="A14" s="111"/>
    </row>
    <row r="15" spans="1:4" ht="17.25">
      <c r="A15" s="112" t="str">
        <f>CONCATENATE("Compulsory Set ",Compulsory_Set)</f>
        <v>Compulsory Set A</v>
      </c>
    </row>
    <row r="17" spans="1:4" s="6" customFormat="1" ht="20.100000000000001" customHeight="1" thickBot="1">
      <c r="A17" s="113" t="str">
        <f>IF(Compulsory_Set="A","1","2")</f>
        <v>1</v>
      </c>
      <c r="B17" s="18" t="str">
        <f>VLOOKUP(A17,Trials_Compulsory,2,FALSE)</f>
        <v>RH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4</v>
      </c>
      <c r="B19" s="18" t="str">
        <f>VLOOKUP(A19,Trials_Compulsory,2,FALSE)</f>
        <v>LH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6</v>
      </c>
      <c r="B21" s="18" t="str">
        <f>VLOOKUP(A21,Trials_Compulsory,2,FALSE)</f>
        <v>2 LH Fishtails</v>
      </c>
      <c r="C21" s="12"/>
      <c r="D21" s="114"/>
    </row>
    <row r="22" spans="1:4" s="6" customFormat="1" ht="20.100000000000001" customHeight="1">
      <c r="A22" s="115"/>
      <c r="B22" s="18"/>
      <c r="C22" s="12"/>
    </row>
    <row r="23" spans="1:4" s="6" customFormat="1" ht="20.100000000000001" customHeight="1" thickBot="1">
      <c r="A23" s="115" t="str">
        <f>IF(Compulsory_Set="A","8","7")</f>
        <v>8</v>
      </c>
      <c r="B23" s="18" t="str">
        <f>VLOOKUP(A23,Trials_Compulsory,2,FALSE)</f>
        <v>1 1⁄2 Continuous Horizontal Back Neck Rolls</v>
      </c>
      <c r="C23" s="12"/>
      <c r="D23" s="114"/>
    </row>
    <row r="24" spans="1:4" s="6" customFormat="1" ht="20.100000000000001" customHeight="1">
      <c r="A24" s="115"/>
      <c r="B24" s="18"/>
      <c r="C24" s="12"/>
    </row>
    <row r="25" spans="1:4" s="6" customFormat="1" ht="20.100000000000001" customHeight="1" thickBot="1">
      <c r="A25" s="115" t="str">
        <f>IF(Compulsory_Set="A","9","10")</f>
        <v>9</v>
      </c>
      <c r="B25" s="18" t="str">
        <f>VLOOKUP(A25,Trials_Compulsory,2,FALSE)</f>
        <v>RH Vertical Thumb Toss, 1 Spin to L, LH Catch</v>
      </c>
      <c r="C25" s="12"/>
      <c r="D25" s="114"/>
    </row>
    <row r="26" spans="1:4" s="6" customFormat="1" ht="20.100000000000001" customHeight="1">
      <c r="A26" s="115"/>
      <c r="B26" s="18"/>
      <c r="C26" s="12"/>
    </row>
    <row r="27" spans="1:4" s="6" customFormat="1" ht="20.100000000000001" customHeight="1" thickBot="1">
      <c r="A27" s="115" t="str">
        <f>IF(Compulsory_Set="A","11","12")</f>
        <v>11</v>
      </c>
      <c r="B27" s="18" t="str">
        <f>VLOOKUP(A27,Trials_Compulsory,2,FALSE)</f>
        <v>RH Vertical Thumb Toss, 1⁄2 Pivot to L, LH Blind Catch</v>
      </c>
      <c r="C27" s="12"/>
      <c r="D27" s="114"/>
    </row>
    <row r="28" spans="1:4" s="6" customFormat="1" ht="20.100000000000001" customHeight="1">
      <c r="A28" s="115"/>
      <c r="B28" s="18"/>
      <c r="C28" s="12"/>
    </row>
    <row r="29" spans="1:4" s="6" customFormat="1" ht="20.100000000000001" customHeight="1" thickBot="1">
      <c r="A29" s="115" t="str">
        <f>IF(Compulsory_Set="A","14","13")</f>
        <v>14</v>
      </c>
      <c r="B29" s="18" t="str">
        <f>VLOOKUP(A29,Trials_Compulsory,2,FALSE)</f>
        <v>RH Horizontal Toss, RH Backhand Catch</v>
      </c>
      <c r="C29" s="12"/>
      <c r="D29" s="114"/>
    </row>
    <row r="30" spans="1:4" s="6" customFormat="1" ht="20.100000000000001" customHeight="1">
      <c r="A30" s="115"/>
      <c r="B30" s="18"/>
      <c r="C30" s="12"/>
    </row>
    <row r="31" spans="1:4" s="6" customFormat="1" ht="20.100000000000001" customHeight="1" thickBot="1">
      <c r="A31" s="115" t="str">
        <f>IF(Compulsory_Set="A","15","14")</f>
        <v>15</v>
      </c>
      <c r="B31" s="18" t="str">
        <f>VLOOKUP(A31,Trials_Compulsory,2,FALSE)</f>
        <v>LH Horizontal Toss, 1⁄2 Pivot to R, RH Back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EC33867E92C4CBD431EA38574D8DB" ma:contentTypeVersion="4" ma:contentTypeDescription="Create a new document." ma:contentTypeScope="" ma:versionID="525577c6d22beb8c55c1424d2b9d6eaa">
  <xsd:schema xmlns:xsd="http://www.w3.org/2001/XMLSchema" xmlns:xs="http://www.w3.org/2001/XMLSchema" xmlns:p="http://schemas.microsoft.com/office/2006/metadata/properties" xmlns:ns3="8caf1462-7713-4bd0-ba3e-8f942b6b94c8" targetNamespace="http://schemas.microsoft.com/office/2006/metadata/properties" ma:root="true" ma:fieldsID="1a513483dbd7298520bbae24592336d2" ns3:_="">
    <xsd:import namespace="8caf1462-7713-4bd0-ba3e-8f942b6b94c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f1462-7713-4bd0-ba3e-8f942b6b94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7F3DDF-3D2C-40AE-B04D-2C6B083CC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f1462-7713-4bd0-ba3e-8f942b6b94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31371-3954-4A74-B741-9022F8289E53}">
  <ds:schemaRefs>
    <ds:schemaRef ds:uri="http://schemas.microsoft.com/sharepoint/v3/contenttype/forms"/>
  </ds:schemaRefs>
</ds:datastoreItem>
</file>

<file path=customXml/itemProps3.xml><?xml version="1.0" encoding="utf-8"?>
<ds:datastoreItem xmlns:ds="http://schemas.openxmlformats.org/officeDocument/2006/customXml" ds:itemID="{381C089F-17FB-4EA5-9F1D-217063289B01}">
  <ds:schemaRefs>
    <ds:schemaRef ds:uri="http://schemas.microsoft.com/office/2006/metadata/properties"/>
    <ds:schemaRef ds:uri="8caf1462-7713-4bd0-ba3e-8f942b6b94c8"/>
    <ds:schemaRef ds:uri="http://purl.org/dc/dcmitype/"/>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55</vt:i4>
      </vt:variant>
    </vt:vector>
  </HeadingPairs>
  <TitlesOfParts>
    <vt:vector size="92"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GOUM(C)</vt:lpstr>
      <vt:lpstr>RICM(C)</vt:lpstr>
      <vt:lpstr>Compulsory Tally Sheet</vt:lpstr>
      <vt:lpstr>Compulsory Summary Sheet</vt:lpstr>
      <vt:lpstr>Compulsory Summary</vt:lpstr>
      <vt:lpstr>Compulsory Recap1</vt:lpstr>
      <vt:lpstr>Compulsory Recap</vt:lpstr>
      <vt:lpstr>Freestyle Prelim Order</vt:lpstr>
      <vt:lpstr>Prelim Soloist Recap</vt:lpstr>
      <vt:lpstr>Freestyle Summary Sheet</vt:lpstr>
      <vt:lpstr>Freestyle Round 1 Order</vt:lpstr>
      <vt:lpstr>GOUM(P)</vt:lpstr>
      <vt:lpstr>RICM(P)</vt:lpstr>
      <vt:lpstr>Round 1 Recap</vt:lpstr>
      <vt:lpstr>Prelim Freestyle Tally</vt:lpstr>
      <vt:lpstr>Freestyle Score Sheet</vt:lpstr>
      <vt:lpstr>Judges Freestyle Master</vt:lpstr>
      <vt:lpstr>Freestyle Round 2 Order</vt:lpstr>
      <vt:lpstr>Free Final Order</vt:lpstr>
      <vt:lpstr>World</vt:lpstr>
      <vt:lpstr>RICM(Final)</vt:lpstr>
      <vt:lpstr>GOUM(Final)</vt:lpstr>
      <vt:lpstr>Round 2 Summary</vt:lpstr>
      <vt:lpstr>Round 2 Recap</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Compuls_Sum</vt:lpstr>
      <vt:lpstr>Compulsory_Set</vt:lpstr>
      <vt:lpstr>count</vt:lpstr>
      <vt:lpstr>Dates</vt:lpstr>
      <vt:lpstr>Final_Compet</vt:lpstr>
      <vt:lpstr>Final_Compet2</vt:lpstr>
      <vt:lpstr>Final_Count</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Summary'!Print_Titles</vt:lpstr>
      <vt:lpstr>'Compulsory Summary Sheet'!Print_Titles</vt:lpstr>
      <vt:lpstr>'Freestyle Summary Sheet'!Print_Titles</vt:lpstr>
      <vt:lpstr>'Judges Compulsory Mast'!Print_Titles</vt:lpstr>
      <vt:lpstr>'Judges Freestyle Master'!Print_Titles</vt:lpstr>
      <vt:lpstr>'Round 2 Summary'!Print_Titles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Savoie, Samara</cp:lastModifiedBy>
  <cp:lastPrinted>2024-04-28T13:38:55Z</cp:lastPrinted>
  <dcterms:created xsi:type="dcterms:W3CDTF">1997-08-03T00:03:28Z</dcterms:created>
  <dcterms:modified xsi:type="dcterms:W3CDTF">2024-09-18T14:57:21Z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0x01010092CEC33867E92C4CBD431EA38574D8DB</vt:lpwstr>
  </property>
</Properties>
</file>